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7540" tabRatio="500" activeTab="1"/>
  </bookViews>
  <sheets>
    <sheet name="Exit Value Explorer" sheetId="1" r:id="rId1"/>
    <sheet name="Market Value Method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30" i="1"/>
  <c r="E25" i="1"/>
  <c r="E26" i="1"/>
  <c r="F29" i="1"/>
  <c r="F30" i="1"/>
  <c r="E31" i="1"/>
  <c r="E11" i="1"/>
  <c r="C31" i="1"/>
  <c r="E30" i="1"/>
  <c r="E29" i="1"/>
  <c r="F31" i="1"/>
  <c r="E20" i="1"/>
  <c r="C8" i="2"/>
  <c r="C10" i="2"/>
  <c r="C21" i="2"/>
  <c r="C22" i="2"/>
  <c r="C23" i="2"/>
  <c r="C13" i="2"/>
  <c r="C16" i="2"/>
  <c r="E21" i="1"/>
  <c r="E24" i="1"/>
  <c r="E22" i="1"/>
</calcChain>
</file>

<file path=xl/sharedStrings.xml><?xml version="1.0" encoding="utf-8"?>
<sst xmlns="http://schemas.openxmlformats.org/spreadsheetml/2006/main" count="78" uniqueCount="72">
  <si>
    <t>Exit Value</t>
  </si>
  <si>
    <t>Common Shareholder Outcome</t>
  </si>
  <si>
    <t>Equity Stakes at Exit</t>
  </si>
  <si>
    <t>Yes</t>
  </si>
  <si>
    <t>Acquisition Details</t>
  </si>
  <si>
    <t>Preferred Shareholder Outcome</t>
  </si>
  <si>
    <t># of Fully-Diluted Shares Outstanding</t>
  </si>
  <si>
    <t>Your Exit Proceeds</t>
  </si>
  <si>
    <t>Total Exit Proceeds</t>
  </si>
  <si>
    <t>−</t>
  </si>
  <si>
    <t>=</t>
  </si>
  <si>
    <t>Your Number of Options Exercised</t>
  </si>
  <si>
    <t>Exit Value Explorer</t>
  </si>
  <si>
    <t>VC Investment Amount</t>
  </si>
  <si>
    <t>Investor Rights and Ownership</t>
  </si>
  <si>
    <t>Market Value Equity Compensation Method</t>
  </si>
  <si>
    <t>Compensation Data Points</t>
  </si>
  <si>
    <t>Position Description</t>
  </si>
  <si>
    <t>Senior Engineer</t>
  </si>
  <si>
    <t>Notes</t>
  </si>
  <si>
    <t>Market Rate</t>
  </si>
  <si>
    <t>Candidate agrees to a below market rate salary</t>
  </si>
  <si>
    <t>Startup Salary</t>
  </si>
  <si>
    <t>Candidate could get $125K salary elsewhere</t>
  </si>
  <si>
    <t>Salary Deficit</t>
  </si>
  <si>
    <t>Candidate is giving up $50k per year in salary</t>
  </si>
  <si>
    <t>Years Until Level Up</t>
  </si>
  <si>
    <t>It will take 2 years until the startup can pay market rate</t>
  </si>
  <si>
    <t>Total Salary Deficit</t>
  </si>
  <si>
    <t>The total expected salary deficit over the 2 years</t>
  </si>
  <si>
    <t>Calculate Employee Equity Award</t>
  </si>
  <si>
    <t>Most Recent VC Valuation</t>
  </si>
  <si>
    <t>The current VC Valuation of the startup (post-money)</t>
  </si>
  <si>
    <t xml:space="preserve">   Employee Equity Compensation Percentage Needed to Make up for Salary Deficit</t>
  </si>
  <si>
    <t>Need to give candidate $100k in value, therefore 1% of $10 million is offered</t>
  </si>
  <si>
    <t>(Salary Deficit / VC Valuation)</t>
  </si>
  <si>
    <t>Sanity Check</t>
  </si>
  <si>
    <t xml:space="preserve">Option Pool Percentage   </t>
  </si>
  <si>
    <t>The option pool was established at 20% of the startup's total equity</t>
  </si>
  <si>
    <t>Value of Total Option Pool</t>
  </si>
  <si>
    <t>The dollar value of the stock option pool</t>
  </si>
  <si>
    <t>Employee Cut of Option Pool</t>
  </si>
  <si>
    <t>The employee's equity comp is 5% of the option pool amount</t>
  </si>
  <si>
    <t>Number of Equity Chunks Available in Option pool</t>
  </si>
  <si>
    <t>The Founder's have a total of 20 chunks of 1% equity to offer employees</t>
  </si>
  <si>
    <t>x</t>
  </si>
  <si>
    <t>If the investors have participation rights, they get to share in the remaining proceeds with the common shareholders.</t>
  </si>
  <si>
    <t>Remaining Exit Proceeds</t>
  </si>
  <si>
    <t>Investor Exit Proceeds (Participation)</t>
  </si>
  <si>
    <t>Founder and Other Common Exit Proceeds</t>
  </si>
  <si>
    <t>Your Equity Stake</t>
  </si>
  <si>
    <t>÷</t>
  </si>
  <si>
    <t>Investors get their liquidation preference amount first.</t>
  </si>
  <si>
    <t>Founders and other common shareholders get their pro rata share of the remaining exit proceeds.</t>
  </si>
  <si>
    <t>Investor Exit Proceeds (Liquidation Preference)</t>
  </si>
  <si>
    <t>Liquidation Preference Multiplier</t>
  </si>
  <si>
    <t>Participation with Common?</t>
  </si>
  <si>
    <t>Founder's Pocket Guide: Stock Options and Equity Compensation</t>
  </si>
  <si>
    <t>Investor Equity Percentage</t>
  </si>
  <si>
    <t>Founder and Other Common Shareholder Equity Percentage</t>
  </si>
  <si>
    <t>VC Preferred Share Equity Percentage</t>
  </si>
  <si>
    <t>Enter the total value of the exit scenario.</t>
  </si>
  <si>
    <t>1, 2, or 3: Liquidation preference multipliers of 1x, 2x, or even 3x are not uncommon for VC deals.</t>
  </si>
  <si>
    <t>Yes or No: VC Participation rights are a common term sheet point of negotiation.</t>
  </si>
  <si>
    <t>Enter the VC ownership percentage at the time of exit.</t>
  </si>
  <si>
    <t>Enter the total VC investment at the time of exit.</t>
  </si>
  <si>
    <t>Enter the number of FDSO.</t>
  </si>
  <si>
    <t>+</t>
  </si>
  <si>
    <t>Enter the number of shares you own at the time of exit.</t>
  </si>
  <si>
    <t>Your Percentage Equity Owned</t>
  </si>
  <si>
    <t>Note that your ownership percentage is included in this number.</t>
  </si>
  <si>
    <t xml:space="preserve">  You get your pro rata share of the remaining exit proceeds.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</si>
</sst>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&quot;$&quot;#,##0;[Red]&quot;$&quot;#,##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Open Sans"/>
    </font>
    <font>
      <sz val="12"/>
      <color rgb="FF3366FF"/>
      <name val="Open Sans"/>
    </font>
    <font>
      <b/>
      <sz val="12"/>
      <color theme="1"/>
      <name val="Open San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Open Sans Semibold"/>
    </font>
    <font>
      <sz val="12"/>
      <color theme="1"/>
      <name val="Open Sans Light"/>
    </font>
    <font>
      <sz val="14"/>
      <color theme="1"/>
      <name val="Open Sans Semibold"/>
    </font>
    <font>
      <sz val="8"/>
      <name val="Calibri"/>
      <family val="2"/>
      <scheme val="minor"/>
    </font>
    <font>
      <sz val="12"/>
      <color rgb="FF0000FF"/>
      <name val="Open Sans Light"/>
    </font>
    <font>
      <sz val="10"/>
      <name val="Open Sans Light"/>
    </font>
    <font>
      <sz val="12"/>
      <color rgb="FF0000FF"/>
      <name val="Calibri"/>
      <scheme val="minor"/>
    </font>
    <font>
      <sz val="10"/>
      <color theme="1"/>
      <name val="Open Sans Light"/>
    </font>
    <font>
      <sz val="12"/>
      <color rgb="FF3366FF"/>
      <name val="Open Sans Light"/>
    </font>
    <font>
      <sz val="12"/>
      <name val="Open Sans Light"/>
    </font>
    <font>
      <sz val="12"/>
      <color rgb="FF0000FF"/>
      <name val="Open Sans"/>
    </font>
    <font>
      <sz val="10"/>
      <color rgb="FF0000FF"/>
      <name val="Open Sans Light"/>
    </font>
    <font>
      <sz val="12"/>
      <color rgb="FFFF0000"/>
      <name val="Open Sans Light"/>
    </font>
    <font>
      <sz val="12"/>
      <name val="Open Sans"/>
    </font>
    <font>
      <sz val="12"/>
      <color rgb="FFFF0000"/>
      <name val="Open Sans Semibold"/>
    </font>
    <font>
      <sz val="10"/>
      <name val="Open Sans"/>
    </font>
    <font>
      <sz val="10"/>
      <color theme="1"/>
      <name val="Open Sans"/>
    </font>
    <font>
      <sz val="10"/>
      <color rgb="FF000000"/>
      <name val="Open Sans Light"/>
    </font>
    <font>
      <sz val="16"/>
      <color theme="1"/>
      <name val="Open Sans Semibold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9" fontId="3" fillId="0" borderId="0" xfId="0" applyNumberFormat="1" applyFont="1"/>
    <xf numFmtId="165" fontId="3" fillId="0" borderId="0" xfId="2" applyNumberFormat="1" applyFont="1"/>
    <xf numFmtId="0" fontId="5" fillId="0" borderId="0" xfId="0" applyFont="1" applyAlignment="1">
      <alignment horizontal="right"/>
    </xf>
    <xf numFmtId="165" fontId="3" fillId="0" borderId="0" xfId="0" applyNumberFormat="1" applyFont="1"/>
    <xf numFmtId="164" fontId="4" fillId="0" borderId="1" xfId="1" applyNumberFormat="1" applyFont="1" applyBorder="1"/>
    <xf numFmtId="165" fontId="4" fillId="0" borderId="1" xfId="2" applyNumberFormat="1" applyFont="1" applyBorder="1"/>
    <xf numFmtId="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9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wrapText="1"/>
    </xf>
    <xf numFmtId="9" fontId="3" fillId="0" borderId="0" xfId="0" applyNumberFormat="1" applyFont="1" applyAlignment="1">
      <alignment horizontal="center" vertical="center"/>
    </xf>
    <xf numFmtId="10" fontId="3" fillId="0" borderId="0" xfId="3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43" fontId="0" fillId="0" borderId="0" xfId="44" applyFont="1" applyBorder="1" applyAlignment="1">
      <alignment horizontal="center" vertical="center"/>
    </xf>
    <xf numFmtId="0" fontId="0" fillId="0" borderId="0" xfId="0" applyBorder="1"/>
    <xf numFmtId="0" fontId="3" fillId="0" borderId="5" xfId="0" applyFont="1" applyBorder="1" applyAlignment="1">
      <alignment horizontal="right"/>
    </xf>
    <xf numFmtId="0" fontId="9" fillId="0" borderId="6" xfId="0" applyFont="1" applyBorder="1" applyAlignment="1">
      <alignment horizontal="center" wrapText="1"/>
    </xf>
    <xf numFmtId="10" fontId="0" fillId="0" borderId="0" xfId="44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6" fontId="12" fillId="0" borderId="6" xfId="45" applyNumberFormat="1" applyFont="1" applyBorder="1" applyAlignment="1">
      <alignment horizontal="center"/>
    </xf>
    <xf numFmtId="2" fontId="13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166" fontId="14" fillId="0" borderId="0" xfId="45" applyNumberFormat="1" applyFont="1"/>
    <xf numFmtId="0" fontId="14" fillId="0" borderId="0" xfId="0" applyFont="1" applyBorder="1"/>
    <xf numFmtId="10" fontId="0" fillId="0" borderId="0" xfId="46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166" fontId="12" fillId="0" borderId="8" xfId="45" applyNumberFormat="1" applyFont="1" applyBorder="1" applyAlignment="1">
      <alignment horizontal="center"/>
    </xf>
    <xf numFmtId="0" fontId="3" fillId="0" borderId="5" xfId="0" applyFont="1" applyBorder="1" applyAlignment="1">
      <alignment horizontal="right" vertical="top" wrapText="1"/>
    </xf>
    <xf numFmtId="166" fontId="12" fillId="0" borderId="6" xfId="45" applyNumberFormat="1" applyFont="1" applyBorder="1" applyAlignment="1">
      <alignment horizontal="center" vertical="top"/>
    </xf>
    <xf numFmtId="0" fontId="15" fillId="0" borderId="0" xfId="0" applyFont="1"/>
    <xf numFmtId="0" fontId="3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/>
    </xf>
    <xf numFmtId="0" fontId="3" fillId="0" borderId="9" xfId="0" applyFont="1" applyBorder="1" applyAlignment="1">
      <alignment horizontal="right" vertical="center" wrapText="1"/>
    </xf>
    <xf numFmtId="166" fontId="17" fillId="0" borderId="10" xfId="45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2" fontId="18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66" fontId="20" fillId="0" borderId="6" xfId="45" applyNumberFormat="1" applyFont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right"/>
    </xf>
    <xf numFmtId="166" fontId="12" fillId="0" borderId="6" xfId="45" applyNumberFormat="1" applyFont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right" vertical="center" wrapText="1"/>
    </xf>
    <xf numFmtId="10" fontId="22" fillId="0" borderId="6" xfId="46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9" xfId="0" applyBorder="1"/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right" wrapText="1"/>
    </xf>
    <xf numFmtId="9" fontId="9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9" fillId="0" borderId="6" xfId="0" applyNumberFormat="1" applyFont="1" applyBorder="1" applyAlignment="1">
      <alignment horizontal="center"/>
    </xf>
    <xf numFmtId="1" fontId="15" fillId="0" borderId="0" xfId="0" applyNumberFormat="1" applyFont="1"/>
    <xf numFmtId="10" fontId="9" fillId="0" borderId="6" xfId="46" applyNumberFormat="1" applyFont="1" applyBorder="1" applyAlignment="1">
      <alignment horizontal="center"/>
    </xf>
    <xf numFmtId="166" fontId="15" fillId="0" borderId="0" xfId="0" applyNumberFormat="1" applyFont="1"/>
    <xf numFmtId="2" fontId="21" fillId="0" borderId="9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2" xfId="0" applyNumberFormat="1" applyFont="1" applyBorder="1" applyAlignment="1">
      <alignment horizontal="center" vertical="center"/>
    </xf>
    <xf numFmtId="9" fontId="9" fillId="0" borderId="0" xfId="0" quotePrefix="1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25" fillId="0" borderId="0" xfId="0" applyFont="1"/>
    <xf numFmtId="165" fontId="4" fillId="0" borderId="0" xfId="2" applyNumberFormat="1" applyFont="1" applyBorder="1"/>
    <xf numFmtId="0" fontId="24" fillId="0" borderId="0" xfId="0" applyFont="1" applyAlignment="1">
      <alignment horizontal="center" wrapText="1"/>
    </xf>
    <xf numFmtId="165" fontId="3" fillId="2" borderId="0" xfId="0" applyNumberFormat="1" applyFont="1" applyFill="1" applyBorder="1" applyAlignment="1">
      <alignment vertical="center"/>
    </xf>
    <xf numFmtId="165" fontId="3" fillId="3" borderId="2" xfId="2" applyNumberFormat="1" applyFont="1" applyFill="1" applyBorder="1"/>
    <xf numFmtId="165" fontId="3" fillId="3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165" fontId="9" fillId="0" borderId="0" xfId="0" quotePrefix="1" applyNumberFormat="1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75">
    <cellStyle name="Comma" xfId="1" builtinId="3"/>
    <cellStyle name="Comma 2" xfId="44"/>
    <cellStyle name="Currency" xfId="2" builtinId="4"/>
    <cellStyle name="Currency 2" xfId="45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  <cellStyle name="Percent" xfId="3" builtinId="5"/>
    <cellStyle name="Percent 2" xfId="4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1075267</xdr:colOff>
      <xdr:row>29</xdr:row>
      <xdr:rowOff>350518</xdr:rowOff>
    </xdr:from>
    <xdr:to>
      <xdr:col>5</xdr:col>
      <xdr:colOff>1159932</xdr:colOff>
      <xdr:row>30</xdr:row>
      <xdr:rowOff>392850</xdr:rowOff>
    </xdr:to>
    <xdr:sp macro="" textlink="">
      <xdr:nvSpPr>
        <xdr:cNvPr id="6" name="Rectangle 5"/>
        <xdr:cNvSpPr/>
      </xdr:nvSpPr>
      <xdr:spPr>
        <a:xfrm>
          <a:off x="6426200" y="7995918"/>
          <a:ext cx="1168399" cy="414865"/>
        </a:xfrm>
        <a:prstGeom prst="rect">
          <a:avLst/>
        </a:prstGeom>
        <a:noFill/>
        <a:ln w="381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32"/>
  <sheetViews>
    <sheetView zoomScale="150" zoomScaleNormal="150" zoomScalePageLayoutView="150" workbookViewId="0">
      <selection activeCell="B34" sqref="B34"/>
    </sheetView>
  </sheetViews>
  <sheetFormatPr baseColWidth="10" defaultRowHeight="15" x14ac:dyDescent="0"/>
  <cols>
    <col min="1" max="1" width="4.33203125" customWidth="1"/>
    <col min="2" max="2" width="56.1640625" customWidth="1"/>
    <col min="3" max="3" width="5.6640625" customWidth="1"/>
    <col min="4" max="4" width="4" customWidth="1"/>
    <col min="5" max="5" width="14.1640625" bestFit="1" customWidth="1"/>
    <col min="6" max="6" width="15.33203125" bestFit="1" customWidth="1"/>
    <col min="7" max="7" width="45.33203125" customWidth="1"/>
  </cols>
  <sheetData>
    <row r="1" spans="2:7" ht="23">
      <c r="B1" s="87" t="s">
        <v>57</v>
      </c>
      <c r="C1" s="87"/>
      <c r="D1" s="87"/>
      <c r="E1" s="87"/>
      <c r="F1" s="87"/>
    </row>
    <row r="2" spans="2:7" ht="23">
      <c r="B2" s="87" t="s">
        <v>12</v>
      </c>
      <c r="C2" s="87"/>
      <c r="D2" s="87"/>
      <c r="E2" s="87"/>
      <c r="F2" s="87"/>
      <c r="G2" s="83"/>
    </row>
    <row r="5" spans="2:7" ht="18">
      <c r="B5" s="12" t="s">
        <v>4</v>
      </c>
      <c r="C5" s="12"/>
      <c r="D5" s="12"/>
      <c r="E5" s="12"/>
    </row>
    <row r="6" spans="2:7" ht="18">
      <c r="B6" s="10" t="s">
        <v>0</v>
      </c>
      <c r="C6" s="2"/>
      <c r="D6" s="2"/>
      <c r="E6" s="8">
        <v>35000000</v>
      </c>
      <c r="F6" s="75" t="s">
        <v>61</v>
      </c>
    </row>
    <row r="7" spans="2:7" ht="18">
      <c r="B7" s="10"/>
      <c r="C7" s="2"/>
      <c r="D7" s="2"/>
      <c r="E7" s="76"/>
    </row>
    <row r="8" spans="2:7" ht="18">
      <c r="B8" s="12" t="s">
        <v>50</v>
      </c>
      <c r="C8" s="2"/>
      <c r="D8" s="2"/>
      <c r="E8" s="76"/>
    </row>
    <row r="9" spans="2:7" ht="18">
      <c r="B9" s="10" t="s">
        <v>11</v>
      </c>
      <c r="C9" s="2"/>
      <c r="D9" s="2"/>
      <c r="E9" s="7">
        <v>500000</v>
      </c>
      <c r="F9" s="75" t="s">
        <v>68</v>
      </c>
    </row>
    <row r="10" spans="2:7" ht="18">
      <c r="B10" s="10" t="s">
        <v>6</v>
      </c>
      <c r="C10" s="2"/>
      <c r="D10" s="70" t="s">
        <v>51</v>
      </c>
      <c r="E10" s="7">
        <v>25000000</v>
      </c>
      <c r="F10" s="75" t="s">
        <v>66</v>
      </c>
    </row>
    <row r="11" spans="2:7" ht="18">
      <c r="B11" s="10" t="s">
        <v>69</v>
      </c>
      <c r="C11" s="2"/>
      <c r="D11" s="70" t="s">
        <v>10</v>
      </c>
      <c r="E11" s="20">
        <f>+E9/E10</f>
        <v>0.02</v>
      </c>
    </row>
    <row r="13" spans="2:7" ht="27" customHeight="1">
      <c r="B13" s="12" t="s">
        <v>14</v>
      </c>
      <c r="C13" s="1"/>
      <c r="D13" s="1"/>
      <c r="E13" s="1"/>
    </row>
    <row r="14" spans="2:7" ht="23" customHeight="1">
      <c r="B14" s="10" t="s">
        <v>13</v>
      </c>
      <c r="C14" s="2"/>
      <c r="D14" s="2"/>
      <c r="E14" s="16">
        <v>1500000</v>
      </c>
      <c r="F14" s="75" t="s">
        <v>65</v>
      </c>
    </row>
    <row r="15" spans="2:7" ht="22" customHeight="1">
      <c r="B15" s="17" t="s">
        <v>60</v>
      </c>
      <c r="C15" s="2"/>
      <c r="D15" s="2"/>
      <c r="E15" s="15">
        <v>0.2</v>
      </c>
      <c r="F15" s="75" t="s">
        <v>64</v>
      </c>
    </row>
    <row r="16" spans="2:7" ht="18">
      <c r="B16" s="10" t="s">
        <v>55</v>
      </c>
      <c r="C16" s="2"/>
      <c r="D16" s="2"/>
      <c r="E16" s="11">
        <v>2</v>
      </c>
      <c r="F16" s="75" t="s">
        <v>62</v>
      </c>
    </row>
    <row r="17" spans="2:7" ht="18">
      <c r="B17" s="10" t="s">
        <v>56</v>
      </c>
      <c r="C17" s="2"/>
      <c r="D17" s="2"/>
      <c r="E17" s="11" t="s">
        <v>3</v>
      </c>
      <c r="F17" s="75" t="s">
        <v>63</v>
      </c>
    </row>
    <row r="18" spans="2:7" ht="12" customHeight="1">
      <c r="B18" s="10"/>
      <c r="C18" s="2"/>
      <c r="D18" s="2"/>
      <c r="E18" s="2"/>
      <c r="F18" s="21"/>
    </row>
    <row r="19" spans="2:7" ht="29" customHeight="1">
      <c r="B19" s="12" t="s">
        <v>2</v>
      </c>
      <c r="C19" s="1"/>
      <c r="D19" s="1"/>
      <c r="E19" s="1"/>
      <c r="F19" s="1"/>
    </row>
    <row r="20" spans="2:7" ht="18">
      <c r="B20" s="18" t="s">
        <v>59</v>
      </c>
      <c r="C20" s="2"/>
      <c r="D20" s="2"/>
      <c r="E20" s="19">
        <f>100%-E15</f>
        <v>0.8</v>
      </c>
      <c r="F20" s="75" t="s">
        <v>70</v>
      </c>
    </row>
    <row r="21" spans="2:7" ht="23" customHeight="1" thickBot="1">
      <c r="B21" s="17" t="s">
        <v>58</v>
      </c>
      <c r="C21" s="2"/>
      <c r="D21" s="2" t="s">
        <v>67</v>
      </c>
      <c r="E21" s="71">
        <f>+E15</f>
        <v>0.2</v>
      </c>
    </row>
    <row r="22" spans="2:7" ht="18">
      <c r="B22" s="2"/>
      <c r="C22" s="2"/>
      <c r="D22" s="2"/>
      <c r="E22" s="9">
        <f>SUM(E20:E21)</f>
        <v>1</v>
      </c>
    </row>
    <row r="23" spans="2:7" ht="24" customHeight="1">
      <c r="B23" s="12" t="s">
        <v>5</v>
      </c>
      <c r="C23" s="1"/>
      <c r="D23" s="1"/>
      <c r="E23" s="1"/>
      <c r="F23" s="1"/>
    </row>
    <row r="24" spans="2:7" ht="24" customHeight="1">
      <c r="B24" s="10" t="s">
        <v>8</v>
      </c>
      <c r="C24" s="1"/>
      <c r="D24" s="1"/>
      <c r="E24" s="6">
        <f>+E6</f>
        <v>35000000</v>
      </c>
    </row>
    <row r="25" spans="2:7" ht="19" thickBot="1">
      <c r="B25" s="10" t="s">
        <v>54</v>
      </c>
      <c r="D25" s="70" t="s">
        <v>9</v>
      </c>
      <c r="E25" s="79">
        <f>+E14*E16</f>
        <v>3000000</v>
      </c>
      <c r="F25" s="75" t="s">
        <v>52</v>
      </c>
    </row>
    <row r="26" spans="2:7" ht="18">
      <c r="B26" s="10" t="s">
        <v>47</v>
      </c>
      <c r="D26" s="70" t="s">
        <v>10</v>
      </c>
      <c r="E26" s="4">
        <f>+E6-E25</f>
        <v>32000000</v>
      </c>
    </row>
    <row r="27" spans="2:7" ht="18">
      <c r="B27" s="10"/>
      <c r="D27" s="70"/>
      <c r="E27" s="4"/>
    </row>
    <row r="28" spans="2:7" ht="39" customHeight="1">
      <c r="B28" s="12" t="s">
        <v>1</v>
      </c>
      <c r="C28" s="5"/>
      <c r="D28" s="5"/>
      <c r="E28" s="77" t="s">
        <v>47</v>
      </c>
      <c r="F28" s="4"/>
    </row>
    <row r="29" spans="2:7" ht="31" customHeight="1">
      <c r="B29" s="17" t="s">
        <v>48</v>
      </c>
      <c r="C29" s="14">
        <f>IF(E17="no",0,+E15)</f>
        <v>0.2</v>
      </c>
      <c r="D29" s="72" t="s">
        <v>45</v>
      </c>
      <c r="E29" s="82">
        <f>+E26</f>
        <v>32000000</v>
      </c>
      <c r="F29" s="80">
        <f>IF(E17="yes",+E26*C29,0)</f>
        <v>6400000</v>
      </c>
      <c r="G29" s="81" t="s">
        <v>46</v>
      </c>
    </row>
    <row r="30" spans="2:7" ht="29" customHeight="1">
      <c r="B30" s="17" t="s">
        <v>49</v>
      </c>
      <c r="C30" s="14">
        <f>100%-C29</f>
        <v>0.8</v>
      </c>
      <c r="D30" s="72" t="s">
        <v>45</v>
      </c>
      <c r="E30" s="73">
        <f>+E26</f>
        <v>32000000</v>
      </c>
      <c r="F30" s="74">
        <f>+E26-F29</f>
        <v>25600000</v>
      </c>
      <c r="G30" s="81" t="s">
        <v>53</v>
      </c>
    </row>
    <row r="31" spans="2:7" ht="33" customHeight="1">
      <c r="B31" s="13" t="s">
        <v>7</v>
      </c>
      <c r="C31" s="14">
        <f>+E11</f>
        <v>0.02</v>
      </c>
      <c r="D31" s="72" t="s">
        <v>45</v>
      </c>
      <c r="E31" s="73">
        <f>+F30</f>
        <v>25600000</v>
      </c>
      <c r="F31" s="78">
        <f>+E11*F30</f>
        <v>512000</v>
      </c>
      <c r="G31" s="81" t="s">
        <v>71</v>
      </c>
    </row>
    <row r="32" spans="2:7" ht="18">
      <c r="C32" s="3"/>
      <c r="D32" s="3"/>
      <c r="E32" s="3"/>
      <c r="F32" s="6"/>
      <c r="G32" s="42"/>
    </row>
  </sheetData>
  <mergeCells count="2">
    <mergeCell ref="B2:F2"/>
    <mergeCell ref="B1:F1"/>
  </mergeCells>
  <phoneticPr fontId="11" type="noConversion"/>
  <pageMargins left="0.75" right="0.75" top="1" bottom="1" header="0.5" footer="0.5"/>
  <pageSetup scale="6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zoomScale="150" zoomScaleNormal="150" zoomScalePageLayoutView="150" workbookViewId="0">
      <selection activeCell="A5" sqref="A5"/>
    </sheetView>
  </sheetViews>
  <sheetFormatPr baseColWidth="10" defaultRowHeight="15" x14ac:dyDescent="0"/>
  <cols>
    <col min="2" max="2" width="30.5" customWidth="1"/>
    <col min="3" max="3" width="17.1640625" customWidth="1"/>
    <col min="4" max="4" width="5" customWidth="1"/>
    <col min="5" max="5" width="43.5" customWidth="1"/>
  </cols>
  <sheetData>
    <row r="1" spans="2:13">
      <c r="C1" s="22"/>
      <c r="D1" s="23"/>
      <c r="E1" s="23"/>
      <c r="F1" s="23"/>
      <c r="G1" s="23"/>
      <c r="H1" s="23"/>
      <c r="I1" s="24"/>
      <c r="J1" s="25"/>
      <c r="K1" s="24"/>
      <c r="L1" s="24"/>
      <c r="M1" s="24"/>
    </row>
    <row r="2" spans="2:13" ht="20">
      <c r="B2" s="84" t="s">
        <v>15</v>
      </c>
      <c r="C2" s="84"/>
      <c r="D2" s="84"/>
      <c r="E2" s="84"/>
      <c r="I2" s="24"/>
      <c r="J2" s="25"/>
      <c r="K2" s="26"/>
      <c r="L2" s="26"/>
      <c r="M2" s="26"/>
    </row>
    <row r="3" spans="2:13">
      <c r="I3" s="24"/>
      <c r="J3" s="25"/>
      <c r="K3" s="26"/>
      <c r="L3" s="26"/>
      <c r="M3" s="26"/>
    </row>
    <row r="4" spans="2:13" ht="36" customHeight="1">
      <c r="B4" s="85" t="s">
        <v>16</v>
      </c>
      <c r="C4" s="86"/>
      <c r="I4" s="24"/>
      <c r="J4" s="25"/>
      <c r="K4" s="26"/>
      <c r="L4" s="26"/>
      <c r="M4" s="26"/>
    </row>
    <row r="5" spans="2:13" ht="22" customHeight="1">
      <c r="B5" s="27" t="s">
        <v>17</v>
      </c>
      <c r="C5" s="28" t="s">
        <v>18</v>
      </c>
      <c r="E5" s="22" t="s">
        <v>19</v>
      </c>
      <c r="I5" s="24"/>
      <c r="J5" s="29"/>
      <c r="K5" s="26"/>
      <c r="L5" s="30"/>
      <c r="M5" s="31"/>
    </row>
    <row r="6" spans="2:13" ht="18">
      <c r="B6" s="27" t="s">
        <v>20</v>
      </c>
      <c r="C6" s="32">
        <v>125000</v>
      </c>
      <c r="E6" s="33" t="s">
        <v>21</v>
      </c>
      <c r="F6" s="34"/>
      <c r="G6" s="35"/>
      <c r="H6" s="34"/>
      <c r="I6" s="36"/>
      <c r="J6" s="37"/>
      <c r="K6" s="26"/>
      <c r="L6" s="30"/>
      <c r="M6" s="37"/>
    </row>
    <row r="7" spans="2:13" ht="19" thickBot="1">
      <c r="B7" s="38" t="s">
        <v>22</v>
      </c>
      <c r="C7" s="39">
        <v>75000</v>
      </c>
      <c r="D7" s="34"/>
      <c r="E7" s="33" t="s">
        <v>23</v>
      </c>
      <c r="F7" s="36"/>
      <c r="G7" s="37"/>
      <c r="H7" s="26"/>
      <c r="I7" s="30"/>
      <c r="J7" s="37"/>
      <c r="K7" s="26"/>
      <c r="L7" s="26"/>
      <c r="M7" s="26"/>
    </row>
    <row r="8" spans="2:13" ht="23" customHeight="1">
      <c r="B8" s="40" t="s">
        <v>24</v>
      </c>
      <c r="C8" s="41">
        <f>+C7-C6</f>
        <v>-50000</v>
      </c>
      <c r="D8" s="34"/>
      <c r="E8" s="42" t="s">
        <v>25</v>
      </c>
      <c r="F8" s="26"/>
      <c r="G8" s="26"/>
      <c r="H8" s="26"/>
      <c r="I8" s="26"/>
      <c r="J8" s="26"/>
      <c r="K8" s="26"/>
      <c r="L8" s="26"/>
      <c r="M8" s="26"/>
    </row>
    <row r="9" spans="2:13" ht="21" customHeight="1">
      <c r="B9" s="43" t="s">
        <v>26</v>
      </c>
      <c r="C9" s="44">
        <v>2</v>
      </c>
      <c r="E9" s="42" t="s">
        <v>27</v>
      </c>
      <c r="F9" s="26"/>
      <c r="G9" s="26"/>
      <c r="H9" s="26"/>
      <c r="I9" s="26"/>
      <c r="J9" s="26"/>
      <c r="K9" s="26"/>
      <c r="L9" s="26"/>
      <c r="M9" s="26"/>
    </row>
    <row r="10" spans="2:13" ht="25" customHeight="1">
      <c r="B10" s="45" t="s">
        <v>28</v>
      </c>
      <c r="C10" s="46">
        <f>-C8*C9</f>
        <v>100000</v>
      </c>
      <c r="E10" s="47" t="s">
        <v>29</v>
      </c>
      <c r="F10" s="26"/>
      <c r="G10" s="26"/>
      <c r="H10" s="26"/>
      <c r="I10" s="26"/>
      <c r="J10" s="26"/>
      <c r="K10" s="26"/>
    </row>
    <row r="11" spans="2:13" ht="18">
      <c r="B11" s="48"/>
      <c r="C11" s="49"/>
      <c r="D11" s="50"/>
      <c r="E11" s="51"/>
    </row>
    <row r="12" spans="2:13" ht="32" customHeight="1">
      <c r="B12" s="85" t="s">
        <v>30</v>
      </c>
      <c r="C12" s="86"/>
      <c r="D12" s="50"/>
      <c r="E12" s="51"/>
    </row>
    <row r="13" spans="2:13" ht="26" customHeight="1">
      <c r="B13" s="43" t="s">
        <v>28</v>
      </c>
      <c r="C13" s="52">
        <f>+C10</f>
        <v>100000</v>
      </c>
      <c r="D13" s="50"/>
      <c r="E13" s="47" t="s">
        <v>29</v>
      </c>
    </row>
    <row r="14" spans="2:13" ht="26" customHeight="1">
      <c r="B14" s="53" t="s">
        <v>31</v>
      </c>
      <c r="C14" s="54">
        <v>10000000</v>
      </c>
      <c r="D14" s="50"/>
      <c r="E14" s="47" t="s">
        <v>32</v>
      </c>
    </row>
    <row r="15" spans="2:13" ht="10" customHeight="1">
      <c r="B15" s="53"/>
      <c r="C15" s="32"/>
      <c r="D15" s="50"/>
      <c r="E15" s="42"/>
    </row>
    <row r="16" spans="2:13" ht="72">
      <c r="B16" s="55" t="s">
        <v>33</v>
      </c>
      <c r="C16" s="56">
        <f>C13/C14</f>
        <v>0.01</v>
      </c>
      <c r="E16" s="57" t="s">
        <v>34</v>
      </c>
    </row>
    <row r="17" spans="2:5" ht="30">
      <c r="B17" s="58"/>
      <c r="C17" s="59" t="s">
        <v>35</v>
      </c>
      <c r="E17" s="47"/>
    </row>
    <row r="18" spans="2:5">
      <c r="B18" s="26"/>
      <c r="C18" s="60"/>
      <c r="E18" s="47"/>
    </row>
    <row r="19" spans="2:5" ht="37" customHeight="1">
      <c r="B19" s="85" t="s">
        <v>36</v>
      </c>
      <c r="C19" s="86"/>
      <c r="E19" s="42"/>
    </row>
    <row r="20" spans="2:5" ht="18">
      <c r="B20" s="61" t="s">
        <v>37</v>
      </c>
      <c r="C20" s="62">
        <v>0.2</v>
      </c>
      <c r="E20" s="63" t="s">
        <v>38</v>
      </c>
    </row>
    <row r="21" spans="2:5" ht="18">
      <c r="B21" s="53" t="s">
        <v>39</v>
      </c>
      <c r="C21" s="64">
        <f>+C20*C14</f>
        <v>2000000</v>
      </c>
      <c r="E21" s="65" t="s">
        <v>40</v>
      </c>
    </row>
    <row r="22" spans="2:5" ht="18">
      <c r="B22" s="27" t="s">
        <v>41</v>
      </c>
      <c r="C22" s="66">
        <f>+C10/C21</f>
        <v>0.05</v>
      </c>
      <c r="E22" s="67" t="s">
        <v>42</v>
      </c>
    </row>
    <row r="23" spans="2:5" ht="36">
      <c r="B23" s="68" t="s">
        <v>43</v>
      </c>
      <c r="C23" s="69">
        <f>1/C22</f>
        <v>20</v>
      </c>
      <c r="E23" s="47" t="s">
        <v>44</v>
      </c>
    </row>
  </sheetData>
  <mergeCells count="4">
    <mergeCell ref="B2:E2"/>
    <mergeCell ref="B4:C4"/>
    <mergeCell ref="B12:C12"/>
    <mergeCell ref="B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Exit Value Explorer</vt:lpstr>
      <vt:lpstr>Market Value Method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Poland</dc:creator>
  <cp:lastModifiedBy>Steve Poland</cp:lastModifiedBy>
  <cp:lastPrinted>2018-09-16T19:56:09Z</cp:lastPrinted>
  <dcterms:created xsi:type="dcterms:W3CDTF">2017-07-28T22:23:29Z</dcterms:created>
  <dcterms:modified xsi:type="dcterms:W3CDTF">2018-10-17T12:36:44Z</dcterms:modified>
</cp:coreProperties>
</file>