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enpoland/Desktop/FPG Dnlds/"/>
    </mc:Choice>
  </mc:AlternateContent>
  <xr:revisionPtr revIDLastSave="0" documentId="13_ncr:1_{2FBB45B4-7DD3-0448-99D3-799680AF7E8E}" xr6:coauthVersionLast="47" xr6:coauthVersionMax="47" xr10:uidLastSave="{00000000-0000-0000-0000-000000000000}"/>
  <bookViews>
    <workbookView xWindow="1240" yWindow="740" windowWidth="25600" windowHeight="17540" tabRatio="500" xr2:uid="{00000000-000D-0000-FFFF-FFFF00000000}"/>
  </bookViews>
  <sheets>
    <sheet name="Exit Value Explorer" sheetId="1" r:id="rId1"/>
    <sheet name="Market Value Method" sheetId="2" r:id="rId2"/>
    <sheet name="Equity Cash Mix Tool" sheetId="3" r:id="rId3"/>
    <sheet name="Rules" sheetId="4" r:id="rId4"/>
  </sheets>
  <externalReferences>
    <externalReference r:id="rId5"/>
  </externalReferences>
  <definedNames>
    <definedName name="AlignmentList">Rules!$E$3:$E$5</definedName>
    <definedName name="CashList">Rules!$B$3:$B$5</definedName>
    <definedName name="RetentionList">Rules!$D$3:$D$5</definedName>
    <definedName name="StageList">Rules!$A$3:$A$5</definedName>
    <definedName name="TalentList">Rules!$C$3:$C$5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3" l="1"/>
  <c r="B20" i="3"/>
  <c r="D19" i="3"/>
  <c r="B19" i="3"/>
  <c r="D18" i="3"/>
  <c r="B18" i="3"/>
  <c r="B17" i="3"/>
  <c r="B14" i="3"/>
  <c r="B15" i="3" s="1"/>
  <c r="B16" i="3" s="1"/>
  <c r="C29" i="1"/>
  <c r="C30" i="1" s="1"/>
  <c r="E25" i="1"/>
  <c r="E26" i="1"/>
  <c r="E30" i="1" s="1"/>
  <c r="F29" i="1"/>
  <c r="F30" i="1" s="1"/>
  <c r="E31" i="1" s="1"/>
  <c r="E11" i="1"/>
  <c r="F31" i="1" s="1"/>
  <c r="C31" i="1"/>
  <c r="E20" i="1"/>
  <c r="C8" i="2"/>
  <c r="C10" i="2"/>
  <c r="C13" i="2" s="1"/>
  <c r="C16" i="2" s="1"/>
  <c r="C21" i="2"/>
  <c r="C22" i="2"/>
  <c r="C23" i="2" s="1"/>
  <c r="E21" i="1"/>
  <c r="E24" i="1"/>
  <c r="E22" i="1"/>
  <c r="E29" i="1" l="1"/>
</calcChain>
</file>

<file path=xl/sharedStrings.xml><?xml version="1.0" encoding="utf-8"?>
<sst xmlns="http://schemas.openxmlformats.org/spreadsheetml/2006/main" count="200" uniqueCount="160">
  <si>
    <t>Exit Value</t>
  </si>
  <si>
    <t>Common Shareholder Outcome</t>
  </si>
  <si>
    <t>Equity Stakes at Exit</t>
  </si>
  <si>
    <t>Yes</t>
  </si>
  <si>
    <t>Acquisition Details</t>
  </si>
  <si>
    <t>Preferred Shareholder Outcome</t>
  </si>
  <si>
    <t># of Fully-Diluted Shares Outstanding</t>
  </si>
  <si>
    <t>Your Exit Proceeds</t>
  </si>
  <si>
    <t>Total Exit Proceeds</t>
  </si>
  <si>
    <t>−</t>
  </si>
  <si>
    <t>=</t>
  </si>
  <si>
    <t>Your Number of Options Exercised</t>
  </si>
  <si>
    <t>Exit Value Explorer</t>
  </si>
  <si>
    <t>VC Investment Amount</t>
  </si>
  <si>
    <t>Investor Rights and Ownership</t>
  </si>
  <si>
    <t>Market Value Equity Compensation Method</t>
  </si>
  <si>
    <t>Compensation Data Points</t>
  </si>
  <si>
    <t>Position Description</t>
  </si>
  <si>
    <t>Senior Engineer</t>
  </si>
  <si>
    <t>Notes</t>
  </si>
  <si>
    <t>Market Rate</t>
  </si>
  <si>
    <t>Candidate agrees to a below market rate salary</t>
  </si>
  <si>
    <t>Startup Salary</t>
  </si>
  <si>
    <t>Candidate could get $125K salary elsewhere</t>
  </si>
  <si>
    <t>Salary Deficit</t>
  </si>
  <si>
    <t>Candidate is giving up $50k per year in salary</t>
  </si>
  <si>
    <t>Years Until Level Up</t>
  </si>
  <si>
    <t>It will take 2 years until the startup can pay market rate</t>
  </si>
  <si>
    <t>Total Salary Deficit</t>
  </si>
  <si>
    <t>The total expected salary deficit over the 2 years</t>
  </si>
  <si>
    <t>Calculate Employee Equity Award</t>
  </si>
  <si>
    <t>Most Recent VC Valuation</t>
  </si>
  <si>
    <t>The current VC Valuation of the startup (post-money)</t>
  </si>
  <si>
    <t xml:space="preserve">   Employee Equity Compensation Percentage Needed to Make up for Salary Deficit</t>
  </si>
  <si>
    <t>Need to give candidate $100k in value, therefore 1% of $10 million is offered</t>
  </si>
  <si>
    <t>(Salary Deficit / VC Valuation)</t>
  </si>
  <si>
    <t>Sanity Check</t>
  </si>
  <si>
    <t xml:space="preserve">Option Pool Percentage   </t>
  </si>
  <si>
    <t>The option pool was established at 20% of the startup's total equity</t>
  </si>
  <si>
    <t>Value of Total Option Pool</t>
  </si>
  <si>
    <t>The dollar value of the stock option pool</t>
  </si>
  <si>
    <t>Employee Cut of Option Pool</t>
  </si>
  <si>
    <t>The employee's equity comp is 5% of the option pool amount</t>
  </si>
  <si>
    <t>Number of Equity Chunks Available in Option pool</t>
  </si>
  <si>
    <t>The Founder's have a total of 20 chunks of 1% equity to offer employees</t>
  </si>
  <si>
    <t>x</t>
  </si>
  <si>
    <t>If the investors have participation rights, they get to share in the remaining proceeds with the common shareholders.</t>
  </si>
  <si>
    <t>Remaining Exit Proceeds</t>
  </si>
  <si>
    <t>Investor Exit Proceeds (Participation)</t>
  </si>
  <si>
    <t>Founder and Other Common Exit Proceeds</t>
  </si>
  <si>
    <t>Your Equity Stake</t>
  </si>
  <si>
    <t>÷</t>
  </si>
  <si>
    <t>Investors get their liquidation preference amount first.</t>
  </si>
  <si>
    <t>Founders and other common shareholders get their pro rata share of the remaining exit proceeds.</t>
  </si>
  <si>
    <t>Investor Exit Proceeds (Liquidation Preference)</t>
  </si>
  <si>
    <t>Liquidation Preference Multiplier</t>
  </si>
  <si>
    <t>Participation with Common?</t>
  </si>
  <si>
    <t>Founder's Pocket Guide: Stock Options and Equity Compensation</t>
  </si>
  <si>
    <t>Investor Equity Percentage</t>
  </si>
  <si>
    <t>Founder and Other Common Shareholder Equity Percentage</t>
  </si>
  <si>
    <t>VC Preferred Share Equity Percentage</t>
  </si>
  <si>
    <t>Enter the total value of the exit scenario.</t>
  </si>
  <si>
    <t>1, 2, or 3: Liquidation preference multipliers of 1x, 2x, or even 3x are not uncommon for VC deals.</t>
  </si>
  <si>
    <t>Yes or No: VC Participation rights are a common term sheet point of negotiation.</t>
  </si>
  <si>
    <t>Enter the VC ownership percentage at the time of exit.</t>
  </si>
  <si>
    <t>Enter the total VC investment at the time of exit.</t>
  </si>
  <si>
    <t>Enter the number of FDSO.</t>
  </si>
  <si>
    <t>+</t>
  </si>
  <si>
    <t>Enter the number of shares you own at the time of exit.</t>
  </si>
  <si>
    <t>Your Percentage Equity Owned</t>
  </si>
  <si>
    <t>Note that your ownership percentage is included in this number.</t>
  </si>
  <si>
    <t xml:space="preserve">  You get your pro rata share of the remaining exit proceeds.</t>
  </si>
  <si>
    <t>Equity and Cash Mix Compensation Tool</t>
  </si>
  <si>
    <t>Make your input choices here, all other fields calculate automatically…</t>
  </si>
  <si>
    <t>The Five Equity Comp Factors</t>
  </si>
  <si>
    <t>Factor Selection</t>
  </si>
  <si>
    <t>Stage of Company</t>
  </si>
  <si>
    <t>Growth / Pre-IPO</t>
  </si>
  <si>
    <t>(Pre-Seed, Series-A-B, or Growth/Pre-IPO)</t>
  </si>
  <si>
    <t>Cash Position</t>
  </si>
  <si>
    <t>Lean</t>
  </si>
  <si>
    <t>(Lean, Balanced, Strong cash position)</t>
  </si>
  <si>
    <t>Talent Type</t>
  </si>
  <si>
    <t>Scarce Skillset</t>
  </si>
  <si>
    <t>(General Hire, Scarce Skill Set, or Executive)</t>
  </si>
  <si>
    <t>Retention Goal</t>
  </si>
  <si>
    <t>Short-term (1–2 yrs)</t>
  </si>
  <si>
    <t>(Short-term (1-2 yrs), Medium Term (3 - 5 yrs), or Long Term (5+ yrs)</t>
  </si>
  <si>
    <t>Alignment Style</t>
  </si>
  <si>
    <t>Time-based</t>
  </si>
  <si>
    <t>(Time-based, Performance-based, or Hybrid)</t>
  </si>
  <si>
    <t>Compensation Component</t>
  </si>
  <si>
    <t>Suggested Comp Mix</t>
  </si>
  <si>
    <t>Equity Base % Target</t>
  </si>
  <si>
    <r>
      <t xml:space="preserve">Company's starting point for % of equity in a comp package, based on their </t>
    </r>
    <r>
      <rPr>
        <b/>
        <sz val="10"/>
        <color theme="1"/>
        <rFont val="Calibri"/>
        <family val="2"/>
        <scheme val="minor"/>
      </rPr>
      <t>development stage</t>
    </r>
    <r>
      <rPr>
        <sz val="10"/>
        <color theme="1"/>
        <rFont val="Calibri"/>
        <family val="2"/>
        <scheme val="minor"/>
      </rPr>
      <t xml:space="preserve"> and </t>
    </r>
    <r>
      <rPr>
        <b/>
        <sz val="10"/>
        <color theme="1"/>
        <rFont val="Calibri"/>
        <family val="2"/>
        <scheme val="minor"/>
      </rPr>
      <t>cash position</t>
    </r>
  </si>
  <si>
    <t>Equity %</t>
  </si>
  <si>
    <t>Percentage of Equity suggested for this hire's compensation package</t>
  </si>
  <si>
    <t>Cash %</t>
  </si>
  <si>
    <t>Percentage of Salary suggested for this hire's compensation package</t>
  </si>
  <si>
    <t>Bonus/Phantom %</t>
  </si>
  <si>
    <t>Bonus component of the compensation package</t>
  </si>
  <si>
    <t>Equity Type Suggestion</t>
  </si>
  <si>
    <t>Vesting Recommendation</t>
  </si>
  <si>
    <t>Refresh Note</t>
  </si>
  <si>
    <t>Suggestion for equity refresh rate depending on vesting and retention</t>
  </si>
  <si>
    <t>Liquidity Note</t>
  </si>
  <si>
    <t>General note based on IPO level exit</t>
  </si>
  <si>
    <r>
      <t xml:space="preserve">This is a companion sheet to the </t>
    </r>
    <r>
      <rPr>
        <b/>
        <i/>
        <sz val="10"/>
        <color theme="1"/>
        <rFont val="Calibri"/>
        <family val="2"/>
        <scheme val="minor"/>
      </rPr>
      <t>Founder's Pocket Guide: Stock Options and Equity Compensation 2nd Edition</t>
    </r>
  </si>
  <si>
    <t>© 2025 1x1 Media, LLC</t>
  </si>
  <si>
    <t>www.1x1media.com</t>
  </si>
  <si>
    <r>
      <t>Adjustments for </t>
    </r>
    <r>
      <rPr>
        <b/>
        <sz val="12"/>
        <color rgb="FF000000"/>
        <rFont val="Calibri"/>
        <family val="2"/>
        <scheme val="minor"/>
      </rPr>
      <t>alignment style</t>
    </r>
    <r>
      <rPr>
        <sz val="12"/>
        <color rgb="FF000000"/>
        <rFont val="Calibri"/>
        <family val="2"/>
        <scheme val="minor"/>
      </rPr>
      <t> (performance vs. hybrid) and </t>
    </r>
    <r>
      <rPr>
        <b/>
        <sz val="12"/>
        <color rgb="FF000000"/>
        <rFont val="Calibri"/>
        <family val="2"/>
        <scheme val="minor"/>
      </rPr>
      <t>talent scarcity</t>
    </r>
    <r>
      <rPr>
        <sz val="12"/>
        <color rgb="FF000000"/>
        <rFont val="Calibri"/>
        <family val="2"/>
        <scheme val="minor"/>
      </rPr>
      <t> are added on top as a </t>
    </r>
    <r>
      <rPr>
        <b/>
        <sz val="12"/>
        <color rgb="FF000000"/>
        <rFont val="Calibri"/>
        <family val="2"/>
        <scheme val="minor"/>
      </rPr>
      <t>Bonus/Phantom %</t>
    </r>
    <r>
      <rPr>
        <sz val="12"/>
        <color rgb="FF000000"/>
        <rFont val="Calibri"/>
        <family val="2"/>
        <scheme val="minor"/>
      </rPr>
      <t>.</t>
    </r>
  </si>
  <si>
    <r>
      <t>This table sets the </t>
    </r>
    <r>
      <rPr>
        <b/>
        <sz val="12"/>
        <color rgb="FF000000"/>
        <rFont val="Calibri"/>
        <family val="2"/>
        <scheme val="minor"/>
      </rPr>
      <t>base equity %</t>
    </r>
    <r>
      <rPr>
        <sz val="12"/>
        <color rgb="FF000000"/>
        <rFont val="Calibri"/>
        <family val="2"/>
        <scheme val="minor"/>
      </rPr>
      <t> only. Later in the tool:</t>
    </r>
  </si>
  <si>
    <t>Late-stage, employees expect salaries near market, with smaller equity upside.</t>
  </si>
  <si>
    <r>
      <t>A </t>
    </r>
    <r>
      <rPr>
        <b/>
        <sz val="12"/>
        <color rgb="FF000000"/>
        <rFont val="Calibri"/>
        <family val="2"/>
        <scheme val="minor"/>
      </rPr>
      <t>Growth-stage company with strong cash</t>
    </r>
    <r>
      <rPr>
        <sz val="12"/>
        <color rgb="FF000000"/>
        <rFont val="Calibri"/>
        <family val="2"/>
        <scheme val="minor"/>
      </rPr>
      <t> defaults to just </t>
    </r>
    <r>
      <rPr>
        <b/>
        <sz val="12"/>
        <color rgb="FF000000"/>
        <rFont val="Calibri"/>
        <family val="2"/>
        <scheme val="minor"/>
      </rPr>
      <t>10% equity, 90% cash</t>
    </r>
    <r>
      <rPr>
        <sz val="12"/>
        <color rgb="FF000000"/>
        <rFont val="Calibri"/>
        <family val="2"/>
        <scheme val="minor"/>
      </rPr>
      <t>.</t>
    </r>
  </si>
  <si>
    <t>More funding = more ability to pay salaries.</t>
  </si>
  <si>
    <r>
      <t>A </t>
    </r>
    <r>
      <rPr>
        <b/>
        <sz val="12"/>
        <color rgb="FF000000"/>
        <rFont val="Calibri"/>
        <family val="2"/>
        <scheme val="minor"/>
      </rPr>
      <t>Series B company with balanced cash</t>
    </r>
    <r>
      <rPr>
        <sz val="12"/>
        <color rgb="FF000000"/>
        <rFont val="Calibri"/>
        <family val="2"/>
        <scheme val="minor"/>
      </rPr>
      <t> (row: Series A–B, col: Balanced) defaults to </t>
    </r>
    <r>
      <rPr>
        <b/>
        <sz val="12"/>
        <color rgb="FF000000"/>
        <rFont val="Calibri"/>
        <family val="2"/>
        <scheme val="minor"/>
      </rPr>
      <t>40% equity, 60% cash</t>
    </r>
    <r>
      <rPr>
        <sz val="12"/>
        <color rgb="FF000000"/>
        <rFont val="Calibri"/>
        <family val="2"/>
        <scheme val="minor"/>
      </rPr>
      <t>.</t>
    </r>
  </si>
  <si>
    <t>This makes sense: very little cash to offer, so compensation must be mostly equity.</t>
  </si>
  <si>
    <r>
      <t>A </t>
    </r>
    <r>
      <rPr>
        <b/>
        <sz val="12"/>
        <color rgb="FF000000"/>
        <rFont val="Calibri"/>
        <family val="2"/>
        <scheme val="minor"/>
      </rPr>
      <t>Seed-stage company with lean cash</t>
    </r>
    <r>
      <rPr>
        <sz val="12"/>
        <color rgb="FF000000"/>
        <rFont val="Calibri"/>
        <family val="2"/>
        <scheme val="minor"/>
      </rPr>
      <t> (row: Pre-seed / Seed, col: Lean) defaults to </t>
    </r>
    <r>
      <rPr>
        <b/>
        <sz val="12"/>
        <color rgb="FF000000"/>
        <rFont val="Calibri"/>
        <family val="2"/>
        <scheme val="minor"/>
      </rPr>
      <t>70% equity, 30% cash</t>
    </r>
    <r>
      <rPr>
        <sz val="12"/>
        <color rgb="FF000000"/>
        <rFont val="Calibri"/>
        <family val="2"/>
        <scheme val="minor"/>
      </rPr>
      <t>.</t>
    </r>
  </si>
  <si>
    <r>
      <t>Think of it as the board’s first instinct: </t>
    </r>
    <r>
      <rPr>
        <i/>
        <sz val="12"/>
        <color rgb="FF000000"/>
        <rFont val="Calibri"/>
        <family val="2"/>
        <scheme val="minor"/>
      </rPr>
      <t>“Given our stage and how much cash we have, how equity-heavy should our offers be?”</t>
    </r>
  </si>
  <si>
    <r>
      <t>Cash position</t>
    </r>
    <r>
      <rPr>
        <sz val="12"/>
        <color rgb="FF000000"/>
        <rFont val="Calibri"/>
        <family val="2"/>
        <scheme val="minor"/>
      </rPr>
      <t> (columns)</t>
    </r>
  </si>
  <si>
    <r>
      <t>Stage of the company</t>
    </r>
    <r>
      <rPr>
        <sz val="12"/>
        <color rgb="FF000000"/>
        <rFont val="Calibri"/>
        <family val="2"/>
        <scheme val="minor"/>
      </rPr>
      <t> (rows)</t>
    </r>
  </si>
  <si>
    <r>
      <t>This little table is the </t>
    </r>
    <r>
      <rPr>
        <b/>
        <sz val="12"/>
        <color rgb="FF000000"/>
        <rFont val="Calibri"/>
        <family val="2"/>
        <scheme val="minor"/>
      </rPr>
      <t>core heuristic engine</t>
    </r>
    <r>
      <rPr>
        <sz val="12"/>
        <color rgb="FF000000"/>
        <rFont val="Calibri"/>
        <family val="2"/>
        <scheme val="minor"/>
      </rPr>
      <t> of the spreadsheet. It sets a </t>
    </r>
    <r>
      <rPr>
        <b/>
        <sz val="12"/>
        <color rgb="FF000000"/>
        <rFont val="Calibri"/>
        <family val="2"/>
        <scheme val="minor"/>
      </rPr>
      <t>baseline equity weighting</t>
    </r>
    <r>
      <rPr>
        <sz val="12"/>
        <color rgb="FF000000"/>
        <rFont val="Calibri"/>
        <family val="2"/>
        <scheme val="minor"/>
      </rPr>
      <t> depending on:</t>
    </r>
  </si>
  <si>
    <t>Mix Table Notes:</t>
  </si>
  <si>
    <t>Target smaller, frequent refresh grants.</t>
  </si>
  <si>
    <t>4-year, 1-year cliff; refresh every 2 yrs</t>
  </si>
  <si>
    <t>Long-term (5+ yrs)</t>
  </si>
  <si>
    <t>RSUs + potential secondary</t>
  </si>
  <si>
    <t>RSUs + Phantom</t>
  </si>
  <si>
    <t>RSUs</t>
  </si>
  <si>
    <t>Establish annual/biannual refresh rhythm.</t>
  </si>
  <si>
    <t>Series A–B</t>
  </si>
  <si>
    <t>4-year, 1-year cliff; refresh at Yr 3</t>
  </si>
  <si>
    <t>Medium (3–5 yrs)</t>
  </si>
  <si>
    <t>RSUs (larger grant)</t>
  </si>
  <si>
    <t>RSUs + Options</t>
  </si>
  <si>
    <t>Options</t>
  </si>
  <si>
    <t>Hybrid</t>
  </si>
  <si>
    <t>Executive</t>
  </si>
  <si>
    <t>Strong</t>
  </si>
  <si>
    <t>Plan refresh around 24–36 months.</t>
  </si>
  <si>
    <t>Pre-seed / Seed</t>
  </si>
  <si>
    <t>2-year vest; milestone-based</t>
  </si>
  <si>
    <t>Options + early RSUs</t>
  </si>
  <si>
    <t>Options + small milestone bonus</t>
  </si>
  <si>
    <t>Options (ISOs/NSOs)</t>
  </si>
  <si>
    <t>Performance-based</t>
  </si>
  <si>
    <t>Balanced</t>
  </si>
  <si>
    <t>Stage</t>
  </si>
  <si>
    <t xml:space="preserve"> Recommendation</t>
  </si>
  <si>
    <t>General Hire</t>
  </si>
  <si>
    <t>Refresh note table: by Stage</t>
  </si>
  <si>
    <t>Vesting Table by Retention Goal</t>
  </si>
  <si>
    <t>Equity Type Suggestion Table</t>
  </si>
  <si>
    <t>AlignmentList</t>
  </si>
  <si>
    <t>RetentionList</t>
  </si>
  <si>
    <t>TalentList</t>
  </si>
  <si>
    <t>CashList</t>
  </si>
  <si>
    <t>Stage List</t>
  </si>
  <si>
    <t>Mix Table: Equity Base % by Stage and Cash Position</t>
  </si>
  <si>
    <t>Drop down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</si>
</sst>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&quot;$&quot;#,##0;[Red]&quot;$&quot;#,##0"/>
  </numFmts>
  <fonts count="4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Open Sans"/>
    </font>
    <font>
      <sz val="12"/>
      <color rgb="FF3366FF"/>
      <name val="Open Sans"/>
    </font>
    <font>
      <b/>
      <sz val="12"/>
      <color theme="1"/>
      <name val="Open Sans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Open Sans SemiBold"/>
    </font>
    <font>
      <sz val="12"/>
      <color theme="1"/>
      <name val="Open Sans Light"/>
    </font>
    <font>
      <sz val="14"/>
      <color theme="1"/>
      <name val="Open Sans SemiBold"/>
    </font>
    <font>
      <sz val="8"/>
      <name val="Calibri"/>
      <family val="2"/>
      <scheme val="minor"/>
    </font>
    <font>
      <sz val="12"/>
      <color rgb="FF0000FF"/>
      <name val="Open Sans Light"/>
    </font>
    <font>
      <sz val="10"/>
      <name val="Open Sans Light"/>
    </font>
    <font>
      <sz val="12"/>
      <color rgb="FF0000FF"/>
      <name val="Calibri"/>
      <family val="2"/>
      <scheme val="minor"/>
    </font>
    <font>
      <sz val="10"/>
      <color theme="1"/>
      <name val="Open Sans Light"/>
    </font>
    <font>
      <sz val="12"/>
      <color rgb="FF3366FF"/>
      <name val="Open Sans Light"/>
    </font>
    <font>
      <sz val="12"/>
      <name val="Open Sans Light"/>
    </font>
    <font>
      <sz val="12"/>
      <color rgb="FF0000FF"/>
      <name val="Open Sans"/>
    </font>
    <font>
      <sz val="10"/>
      <color rgb="FF0000FF"/>
      <name val="Open Sans Light"/>
    </font>
    <font>
      <sz val="12"/>
      <color rgb="FFFF0000"/>
      <name val="Open Sans Light"/>
    </font>
    <font>
      <sz val="12"/>
      <name val="Open Sans"/>
    </font>
    <font>
      <sz val="12"/>
      <color rgb="FFFF0000"/>
      <name val="Open Sans SemiBold"/>
    </font>
    <font>
      <sz val="10"/>
      <name val="Open Sans"/>
    </font>
    <font>
      <sz val="10"/>
      <color theme="1"/>
      <name val="Open Sans"/>
    </font>
    <font>
      <sz val="10"/>
      <color rgb="FF000000"/>
      <name val="Open Sans Light"/>
    </font>
    <font>
      <sz val="16"/>
      <color theme="1"/>
      <name val="Open Sans SemiBold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theme="1"/>
      <name val="Helvetica Neue"/>
      <family val="2"/>
    </font>
    <font>
      <sz val="12"/>
      <color theme="1"/>
      <name val="Helvetica Neue"/>
      <family val="2"/>
    </font>
    <font>
      <b/>
      <i/>
      <sz val="10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0"/>
      <color rgb="FF000000"/>
      <name val="Arial Unicode MS"/>
      <family val="2"/>
    </font>
    <font>
      <b/>
      <sz val="10"/>
      <color rgb="FF000000"/>
      <name val="Arial Unicode MS"/>
      <family val="2"/>
    </font>
    <font>
      <b/>
      <sz val="13.5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9" fontId="3" fillId="0" borderId="0" xfId="0" applyNumberFormat="1" applyFont="1"/>
    <xf numFmtId="168" fontId="3" fillId="0" borderId="0" xfId="2" applyNumberFormat="1" applyFont="1"/>
    <xf numFmtId="0" fontId="5" fillId="0" borderId="0" xfId="0" applyFont="1" applyAlignment="1">
      <alignment horizontal="right"/>
    </xf>
    <xf numFmtId="168" fontId="3" fillId="0" borderId="0" xfId="0" applyNumberFormat="1" applyFont="1"/>
    <xf numFmtId="167" fontId="4" fillId="0" borderId="1" xfId="1" applyNumberFormat="1" applyFont="1" applyBorder="1"/>
    <xf numFmtId="168" fontId="4" fillId="0" borderId="1" xfId="2" applyNumberFormat="1" applyFont="1" applyBorder="1"/>
    <xf numFmtId="9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9" fontId="9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wrapText="1"/>
    </xf>
    <xf numFmtId="9" fontId="3" fillId="0" borderId="0" xfId="0" applyNumberFormat="1" applyFont="1" applyAlignment="1">
      <alignment horizontal="center" vertical="center"/>
    </xf>
    <xf numFmtId="10" fontId="3" fillId="0" borderId="0" xfId="3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6" fontId="0" fillId="0" borderId="0" xfId="44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10" fontId="0" fillId="0" borderId="0" xfId="44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9" fontId="12" fillId="0" borderId="6" xfId="45" applyNumberFormat="1" applyFont="1" applyBorder="1" applyAlignment="1">
      <alignment horizontal="center"/>
    </xf>
    <xf numFmtId="2" fontId="13" fillId="0" borderId="0" xfId="0" applyNumberFormat="1" applyFont="1" applyAlignment="1">
      <alignment horizontal="left"/>
    </xf>
    <xf numFmtId="2" fontId="14" fillId="0" borderId="0" xfId="0" applyNumberFormat="1" applyFont="1" applyAlignment="1">
      <alignment horizontal="center"/>
    </xf>
    <xf numFmtId="169" fontId="14" fillId="0" borderId="0" xfId="45" applyNumberFormat="1" applyFont="1"/>
    <xf numFmtId="0" fontId="14" fillId="0" borderId="0" xfId="0" applyFont="1"/>
    <xf numFmtId="10" fontId="0" fillId="0" borderId="0" xfId="46" applyNumberFormat="1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169" fontId="12" fillId="0" borderId="8" xfId="45" applyNumberFormat="1" applyFont="1" applyBorder="1" applyAlignment="1">
      <alignment horizontal="center"/>
    </xf>
    <xf numFmtId="0" fontId="3" fillId="0" borderId="5" xfId="0" applyFont="1" applyBorder="1" applyAlignment="1">
      <alignment horizontal="right" vertical="top" wrapText="1"/>
    </xf>
    <xf numFmtId="169" fontId="12" fillId="0" borderId="6" xfId="45" applyNumberFormat="1" applyFont="1" applyBorder="1" applyAlignment="1">
      <alignment horizontal="center" vertical="top"/>
    </xf>
    <xf numFmtId="0" fontId="15" fillId="0" borderId="0" xfId="0" applyFont="1"/>
    <xf numFmtId="0" fontId="3" fillId="0" borderId="5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center"/>
    </xf>
    <xf numFmtId="0" fontId="3" fillId="0" borderId="9" xfId="0" applyFont="1" applyBorder="1" applyAlignment="1">
      <alignment horizontal="right" vertical="center" wrapText="1"/>
    </xf>
    <xf numFmtId="169" fontId="17" fillId="0" borderId="10" xfId="45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169" fontId="20" fillId="0" borderId="6" xfId="45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right"/>
    </xf>
    <xf numFmtId="169" fontId="12" fillId="0" borderId="6" xfId="45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right" vertical="center" wrapText="1"/>
    </xf>
    <xf numFmtId="10" fontId="22" fillId="0" borderId="6" xfId="46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9" xfId="0" applyBorder="1"/>
    <xf numFmtId="2" fontId="23" fillId="0" borderId="10" xfId="0" applyNumberFormat="1" applyFont="1" applyBorder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2" fontId="21" fillId="0" borderId="5" xfId="0" applyNumberFormat="1" applyFont="1" applyBorder="1" applyAlignment="1">
      <alignment horizontal="right" wrapText="1"/>
    </xf>
    <xf numFmtId="9" fontId="9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9" fontId="9" fillId="0" borderId="6" xfId="0" applyNumberFormat="1" applyFont="1" applyBorder="1" applyAlignment="1">
      <alignment horizontal="center"/>
    </xf>
    <xf numFmtId="1" fontId="15" fillId="0" borderId="0" xfId="0" applyNumberFormat="1" applyFont="1"/>
    <xf numFmtId="10" fontId="9" fillId="0" borderId="6" xfId="46" applyNumberFormat="1" applyFont="1" applyBorder="1" applyAlignment="1">
      <alignment horizontal="center"/>
    </xf>
    <xf numFmtId="169" fontId="15" fillId="0" borderId="0" xfId="0" applyNumberFormat="1" applyFont="1"/>
    <xf numFmtId="2" fontId="21" fillId="0" borderId="9" xfId="0" applyNumberFormat="1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2" xfId="0" applyNumberFormat="1" applyFont="1" applyBorder="1" applyAlignment="1">
      <alignment horizontal="center" vertical="center"/>
    </xf>
    <xf numFmtId="9" fontId="9" fillId="0" borderId="0" xfId="0" quotePrefix="1" applyNumberFormat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/>
    <xf numFmtId="168" fontId="4" fillId="0" borderId="0" xfId="2" applyNumberFormat="1" applyFont="1" applyBorder="1"/>
    <xf numFmtId="0" fontId="24" fillId="0" borderId="0" xfId="0" applyFont="1" applyAlignment="1">
      <alignment horizontal="center" wrapText="1"/>
    </xf>
    <xf numFmtId="168" fontId="3" fillId="2" borderId="0" xfId="0" applyNumberFormat="1" applyFont="1" applyFill="1" applyAlignment="1">
      <alignment vertical="center"/>
    </xf>
    <xf numFmtId="168" fontId="3" fillId="3" borderId="2" xfId="2" applyNumberFormat="1" applyFont="1" applyFill="1" applyBorder="1"/>
    <xf numFmtId="168" fontId="3" fillId="3" borderId="0" xfId="0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168" fontId="9" fillId="0" borderId="0" xfId="0" quotePrefix="1" applyNumberFormat="1" applyFont="1" applyAlignment="1">
      <alignment horizontal="center" vertical="center"/>
    </xf>
    <xf numFmtId="0" fontId="10" fillId="0" borderId="0" xfId="0" applyFont="1"/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27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0" fillId="4" borderId="1" xfId="0" applyFont="1" applyFill="1" applyBorder="1" applyAlignment="1">
      <alignment horizontal="right"/>
    </xf>
    <xf numFmtId="0" fontId="31" fillId="4" borderId="1" xfId="0" applyFont="1" applyFill="1" applyBorder="1" applyAlignment="1">
      <alignment horizontal="right"/>
    </xf>
    <xf numFmtId="0" fontId="29" fillId="0" borderId="1" xfId="0" applyFont="1" applyBorder="1"/>
    <xf numFmtId="0" fontId="27" fillId="5" borderId="1" xfId="0" applyFont="1" applyFill="1" applyBorder="1" applyAlignment="1">
      <alignment horizontal="center"/>
    </xf>
    <xf numFmtId="0" fontId="32" fillId="5" borderId="1" xfId="0" applyFont="1" applyFill="1" applyBorder="1" applyAlignment="1">
      <alignment horizontal="right"/>
    </xf>
    <xf numFmtId="0" fontId="0" fillId="5" borderId="1" xfId="46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right" vertical="center"/>
    </xf>
    <xf numFmtId="0" fontId="3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/>
    <xf numFmtId="0" fontId="32" fillId="0" borderId="0" xfId="0" applyFont="1"/>
    <xf numFmtId="9" fontId="0" fillId="0" borderId="0" xfId="0" applyNumberFormat="1"/>
    <xf numFmtId="0" fontId="27" fillId="0" borderId="0" xfId="0" applyFont="1"/>
    <xf numFmtId="0" fontId="38" fillId="0" borderId="0" xfId="0" applyFont="1"/>
    <xf numFmtId="0" fontId="38" fillId="0" borderId="1" xfId="0" applyFont="1" applyBorder="1"/>
    <xf numFmtId="0" fontId="27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2" fillId="0" borderId="1" xfId="0" applyFont="1" applyBorder="1"/>
    <xf numFmtId="0" fontId="27" fillId="0" borderId="1" xfId="0" applyFont="1" applyBorder="1"/>
    <xf numFmtId="0" fontId="40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41" fillId="0" borderId="0" xfId="75" applyFont="1" applyBorder="1" applyAlignment="1">
      <alignment horizontal="left"/>
    </xf>
  </cellXfs>
  <cellStyles count="76">
    <cellStyle name="Comma" xfId="1" builtinId="3"/>
    <cellStyle name="Comma 2" xfId="44" xr:uid="{00000000-0005-0000-0000-000001000000}"/>
    <cellStyle name="Currency" xfId="2" builtinId="4"/>
    <cellStyle name="Currency 2" xfId="45" xr:uid="{00000000-0005-0000-0000-000003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/>
    <cellStyle name="Normal" xfId="0" builtinId="0"/>
    <cellStyle name="Percent" xfId="3" builtinId="5"/>
    <cellStyle name="Percent 2" xfId="46" xr:uid="{00000000-0005-0000-0000-00004A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Equity Cash Bonus Mix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4F-F241-AB40-DA1DF5E313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4F-F241-AB40-DA1DF5E313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4F-F241-AB40-DA1DF5E31353}"/>
              </c:ext>
            </c:extLst>
          </c:dPt>
          <c:cat>
            <c:strRef>
              <c:f>'Equity Cash Mix Tool'!$A$15:$A$17</c:f>
              <c:strCache>
                <c:ptCount val="3"/>
                <c:pt idx="0">
                  <c:v>Equity %</c:v>
                </c:pt>
                <c:pt idx="1">
                  <c:v>Cash %</c:v>
                </c:pt>
                <c:pt idx="2">
                  <c:v>Bonus/Phantom %</c:v>
                </c:pt>
              </c:strCache>
            </c:strRef>
          </c:cat>
          <c:val>
            <c:numRef>
              <c:f>'Equity Cash Mix Tool'!$B$15:$B$17</c:f>
              <c:numCache>
                <c:formatCode>General</c:formatCode>
                <c:ptCount val="3"/>
                <c:pt idx="0">
                  <c:v>15</c:v>
                </c:pt>
                <c:pt idx="1">
                  <c:v>80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4F-F241-AB40-DA1DF5E3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1075267</xdr:colOff>
      <xdr:row>29</xdr:row>
      <xdr:rowOff>350518</xdr:rowOff>
    </xdr:from>
    <xdr:to>
      <xdr:col>5</xdr:col>
      <xdr:colOff>1159932</xdr:colOff>
      <xdr:row>30</xdr:row>
      <xdr:rowOff>392850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26200" y="7995918"/>
          <a:ext cx="1168399" cy="414865"/>
        </a:xfrm>
        <a:prstGeom prst="rect">
          <a:avLst/>
        </a:prstGeom>
        <a:noFill/>
        <a:ln w="38100">
          <a:solidFill>
            <a:srgbClr val="FF00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390070</xdr:colOff>
      <xdr:row>22</xdr:row>
      <xdr:rowOff>0</xdr:rowOff>
    </xdr:from>
    <xdr:to>
      <xdr:col>3</xdr:col>
      <xdr:colOff>5678713</xdr:colOff>
      <xdr:row>33</xdr:row>
      <xdr:rowOff>33565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F12FD9-C422-164F-BB7E-2514A105A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816428</xdr:colOff>
      <xdr:row>2</xdr:row>
      <xdr:rowOff>117934</xdr:rowOff>
    </xdr:from>
    <xdr:to>
      <xdr:col>1</xdr:col>
      <xdr:colOff>1995717</xdr:colOff>
      <xdr:row>3</xdr:row>
      <xdr:rowOff>163290</xdr:rowOff>
    </xdr:to>
    <xdr:sp macro="" textlink="">
      <xdr:nvSpPr>
        <xdr:cNvPr id="3" name="Bent Arrow 2">
          <a:extLst>
            <a:ext uri="{FF2B5EF4-FFF2-40B4-BE49-F238E27FC236}">
              <a16:creationId xmlns:a16="http://schemas.microsoft.com/office/drawing/2014/main" id="{C701C33F-A0D1-414E-AF96-1E6F19A5B80D}"/>
            </a:ext>
          </a:extLst>
        </xdr:cNvPr>
        <xdr:cNvSpPr/>
      </xdr:nvSpPr>
      <xdr:spPr>
        <a:xfrm rot="16200000" flipH="1">
          <a:off x="3472545" y="217717"/>
          <a:ext cx="312056" cy="1179289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tephenpoland/Desktop/FPG%20Options%20New%20Tool.xlsx" TargetMode="External"/><Relationship Id="rId1" Type="http://schemas.openxmlformats.org/officeDocument/2006/relationships/externalLinkPath" Target="/Users/stephenpoland/Desktop/FPG%20Options%20New%20T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under's Equity Tools"/>
      <sheetName val="Rules"/>
    </sheetNames>
    <sheetDataSet>
      <sheetData sheetId="0">
        <row r="15">
          <cell r="A15" t="str">
            <v>Equity %</v>
          </cell>
          <cell r="B15">
            <v>0</v>
          </cell>
        </row>
        <row r="16">
          <cell r="A16" t="str">
            <v>Cash %</v>
          </cell>
          <cell r="B16">
            <v>90</v>
          </cell>
        </row>
        <row r="17">
          <cell r="A17" t="str">
            <v>Bonus/Phantom %</v>
          </cell>
          <cell r="B17">
            <v>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1x1medi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1x1media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1x1m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7"/>
  <sheetViews>
    <sheetView tabSelected="1" zoomScale="150" zoomScaleNormal="150" zoomScalePageLayoutView="150" workbookViewId="0">
      <selection activeCell="B38" sqref="B38"/>
    </sheetView>
  </sheetViews>
  <sheetFormatPr baseColWidth="10" defaultRowHeight="16" x14ac:dyDescent="0.2"/>
  <cols>
    <col min="1" max="1" width="4.33203125" customWidth="1"/>
    <col min="2" max="2" width="56.1640625" customWidth="1"/>
    <col min="3" max="3" width="5.6640625" customWidth="1"/>
    <col min="4" max="4" width="4" customWidth="1"/>
    <col min="5" max="5" width="14.1640625" bestFit="1" customWidth="1"/>
    <col min="6" max="6" width="15.33203125" bestFit="1" customWidth="1"/>
    <col min="7" max="7" width="45.33203125" customWidth="1"/>
  </cols>
  <sheetData>
    <row r="1" spans="2:7" ht="24" x14ac:dyDescent="0.35">
      <c r="B1" s="81" t="s">
        <v>57</v>
      </c>
      <c r="C1" s="81"/>
      <c r="D1" s="81"/>
      <c r="E1" s="81"/>
      <c r="F1" s="81"/>
    </row>
    <row r="2" spans="2:7" ht="24" x14ac:dyDescent="0.35">
      <c r="B2" s="81" t="s">
        <v>12</v>
      </c>
      <c r="C2" s="81"/>
      <c r="D2" s="81"/>
      <c r="E2" s="81"/>
      <c r="F2" s="81"/>
      <c r="G2" s="80"/>
    </row>
    <row r="5" spans="2:7" ht="19" x14ac:dyDescent="0.3">
      <c r="B5" s="12" t="s">
        <v>4</v>
      </c>
      <c r="C5" s="12"/>
      <c r="D5" s="12"/>
      <c r="E5" s="12"/>
    </row>
    <row r="6" spans="2:7" ht="19" x14ac:dyDescent="0.3">
      <c r="B6" s="10" t="s">
        <v>0</v>
      </c>
      <c r="C6" s="2"/>
      <c r="D6" s="2"/>
      <c r="E6" s="8">
        <v>35000000</v>
      </c>
      <c r="F6" s="72" t="s">
        <v>61</v>
      </c>
    </row>
    <row r="7" spans="2:7" ht="19" x14ac:dyDescent="0.3">
      <c r="B7" s="10"/>
      <c r="C7" s="2"/>
      <c r="D7" s="2"/>
      <c r="E7" s="73"/>
    </row>
    <row r="8" spans="2:7" ht="19" x14ac:dyDescent="0.3">
      <c r="B8" s="12" t="s">
        <v>50</v>
      </c>
      <c r="C8" s="2"/>
      <c r="D8" s="2"/>
      <c r="E8" s="73"/>
    </row>
    <row r="9" spans="2:7" ht="19" x14ac:dyDescent="0.3">
      <c r="B9" s="10" t="s">
        <v>11</v>
      </c>
      <c r="C9" s="2"/>
      <c r="D9" s="2"/>
      <c r="E9" s="7">
        <v>500000</v>
      </c>
      <c r="F9" s="72" t="s">
        <v>68</v>
      </c>
    </row>
    <row r="10" spans="2:7" ht="19" x14ac:dyDescent="0.3">
      <c r="B10" s="10" t="s">
        <v>6</v>
      </c>
      <c r="C10" s="2"/>
      <c r="D10" s="67" t="s">
        <v>51</v>
      </c>
      <c r="E10" s="7">
        <v>25000000</v>
      </c>
      <c r="F10" s="72" t="s">
        <v>66</v>
      </c>
    </row>
    <row r="11" spans="2:7" ht="19" x14ac:dyDescent="0.3">
      <c r="B11" s="10" t="s">
        <v>69</v>
      </c>
      <c r="C11" s="2"/>
      <c r="D11" s="67" t="s">
        <v>10</v>
      </c>
      <c r="E11" s="20">
        <f>+E9/E10</f>
        <v>0.02</v>
      </c>
    </row>
    <row r="13" spans="2:7" ht="27" customHeight="1" x14ac:dyDescent="0.3">
      <c r="B13" s="12" t="s">
        <v>14</v>
      </c>
      <c r="C13" s="1"/>
      <c r="D13" s="1"/>
      <c r="E13" s="1"/>
    </row>
    <row r="14" spans="2:7" ht="23" customHeight="1" x14ac:dyDescent="0.3">
      <c r="B14" s="10" t="s">
        <v>13</v>
      </c>
      <c r="C14" s="2"/>
      <c r="D14" s="2"/>
      <c r="E14" s="16">
        <v>1500000</v>
      </c>
      <c r="F14" s="72" t="s">
        <v>65</v>
      </c>
    </row>
    <row r="15" spans="2:7" ht="22" customHeight="1" x14ac:dyDescent="0.3">
      <c r="B15" s="17" t="s">
        <v>60</v>
      </c>
      <c r="C15" s="2"/>
      <c r="D15" s="2"/>
      <c r="E15" s="15">
        <v>0.2</v>
      </c>
      <c r="F15" s="72" t="s">
        <v>64</v>
      </c>
    </row>
    <row r="16" spans="2:7" ht="19" x14ac:dyDescent="0.3">
      <c r="B16" s="10" t="s">
        <v>55</v>
      </c>
      <c r="C16" s="2"/>
      <c r="D16" s="2"/>
      <c r="E16" s="11">
        <v>2</v>
      </c>
      <c r="F16" s="72" t="s">
        <v>62</v>
      </c>
    </row>
    <row r="17" spans="2:7" ht="19" x14ac:dyDescent="0.3">
      <c r="B17" s="10" t="s">
        <v>56</v>
      </c>
      <c r="C17" s="2"/>
      <c r="D17" s="2"/>
      <c r="E17" s="11" t="s">
        <v>3</v>
      </c>
      <c r="F17" s="72" t="s">
        <v>63</v>
      </c>
    </row>
    <row r="18" spans="2:7" ht="12" customHeight="1" x14ac:dyDescent="0.3">
      <c r="B18" s="10"/>
      <c r="C18" s="2"/>
      <c r="D18" s="2"/>
      <c r="E18" s="2"/>
      <c r="F18" s="21"/>
    </row>
    <row r="19" spans="2:7" ht="29" customHeight="1" x14ac:dyDescent="0.3">
      <c r="B19" s="12" t="s">
        <v>2</v>
      </c>
      <c r="C19" s="1"/>
      <c r="D19" s="1"/>
      <c r="E19" s="1"/>
      <c r="F19" s="1"/>
    </row>
    <row r="20" spans="2:7" ht="40" x14ac:dyDescent="0.3">
      <c r="B20" s="18" t="s">
        <v>59</v>
      </c>
      <c r="C20" s="2"/>
      <c r="D20" s="2"/>
      <c r="E20" s="19">
        <f>100%-E15</f>
        <v>0.8</v>
      </c>
      <c r="F20" s="72" t="s">
        <v>70</v>
      </c>
    </row>
    <row r="21" spans="2:7" ht="23" customHeight="1" thickBot="1" x14ac:dyDescent="0.35">
      <c r="B21" s="17" t="s">
        <v>58</v>
      </c>
      <c r="C21" s="2"/>
      <c r="D21" s="2" t="s">
        <v>67</v>
      </c>
      <c r="E21" s="68">
        <f>+E15</f>
        <v>0.2</v>
      </c>
    </row>
    <row r="22" spans="2:7" ht="19" x14ac:dyDescent="0.3">
      <c r="B22" s="2"/>
      <c r="C22" s="2"/>
      <c r="D22" s="2"/>
      <c r="E22" s="9">
        <f>SUM(E20:E21)</f>
        <v>1</v>
      </c>
    </row>
    <row r="23" spans="2:7" ht="24" customHeight="1" x14ac:dyDescent="0.3">
      <c r="B23" s="12" t="s">
        <v>5</v>
      </c>
      <c r="C23" s="1"/>
      <c r="D23" s="1"/>
      <c r="E23" s="1"/>
      <c r="F23" s="1"/>
    </row>
    <row r="24" spans="2:7" ht="24" customHeight="1" x14ac:dyDescent="0.3">
      <c r="B24" s="10" t="s">
        <v>8</v>
      </c>
      <c r="C24" s="1"/>
      <c r="D24" s="1"/>
      <c r="E24" s="6">
        <f>+E6</f>
        <v>35000000</v>
      </c>
    </row>
    <row r="25" spans="2:7" ht="20" thickBot="1" x14ac:dyDescent="0.35">
      <c r="B25" s="10" t="s">
        <v>54</v>
      </c>
      <c r="D25" s="67" t="s">
        <v>9</v>
      </c>
      <c r="E25" s="76">
        <f>+E14*E16</f>
        <v>3000000</v>
      </c>
      <c r="F25" s="72" t="s">
        <v>52</v>
      </c>
    </row>
    <row r="26" spans="2:7" ht="19" x14ac:dyDescent="0.3">
      <c r="B26" s="10" t="s">
        <v>47</v>
      </c>
      <c r="D26" s="67" t="s">
        <v>10</v>
      </c>
      <c r="E26" s="4">
        <f>+E6-E25</f>
        <v>32000000</v>
      </c>
    </row>
    <row r="27" spans="2:7" ht="19" x14ac:dyDescent="0.3">
      <c r="B27" s="10"/>
      <c r="D27" s="67"/>
      <c r="E27" s="4"/>
    </row>
    <row r="28" spans="2:7" ht="39" customHeight="1" x14ac:dyDescent="0.3">
      <c r="B28" s="12" t="s">
        <v>1</v>
      </c>
      <c r="C28" s="5"/>
      <c r="D28" s="5"/>
      <c r="E28" s="74" t="s">
        <v>47</v>
      </c>
      <c r="F28" s="4"/>
    </row>
    <row r="29" spans="2:7" ht="31" customHeight="1" x14ac:dyDescent="0.2">
      <c r="B29" s="17" t="s">
        <v>48</v>
      </c>
      <c r="C29" s="14">
        <f>IF(E17="no",0,+E15)</f>
        <v>0.2</v>
      </c>
      <c r="D29" s="69" t="s">
        <v>45</v>
      </c>
      <c r="E29" s="79">
        <f>+E26</f>
        <v>32000000</v>
      </c>
      <c r="F29" s="77">
        <f>IF(E17="yes",+E26*C29,0)</f>
        <v>6400000</v>
      </c>
      <c r="G29" s="78" t="s">
        <v>46</v>
      </c>
    </row>
    <row r="30" spans="2:7" ht="29" customHeight="1" x14ac:dyDescent="0.2">
      <c r="B30" s="17" t="s">
        <v>49</v>
      </c>
      <c r="C30" s="14">
        <f>100%-C29</f>
        <v>0.8</v>
      </c>
      <c r="D30" s="69" t="s">
        <v>45</v>
      </c>
      <c r="E30" s="70">
        <f>+E26</f>
        <v>32000000</v>
      </c>
      <c r="F30" s="71">
        <f>+E26-F29</f>
        <v>25600000</v>
      </c>
      <c r="G30" s="78" t="s">
        <v>53</v>
      </c>
    </row>
    <row r="31" spans="2:7" ht="33" customHeight="1" x14ac:dyDescent="0.2">
      <c r="B31" s="13" t="s">
        <v>7</v>
      </c>
      <c r="C31" s="14">
        <f>+E11</f>
        <v>0.02</v>
      </c>
      <c r="D31" s="69" t="s">
        <v>45</v>
      </c>
      <c r="E31" s="70">
        <f>+F30</f>
        <v>25600000</v>
      </c>
      <c r="F31" s="75">
        <f>+E11*F30</f>
        <v>512000</v>
      </c>
      <c r="G31" s="78" t="s">
        <v>71</v>
      </c>
    </row>
    <row r="32" spans="2:7" ht="19" x14ac:dyDescent="0.3">
      <c r="C32" s="3"/>
      <c r="D32" s="3"/>
      <c r="E32" s="3"/>
      <c r="F32" s="6"/>
      <c r="G32" s="40"/>
    </row>
    <row r="34" spans="2:3" ht="31" customHeight="1" x14ac:dyDescent="0.2">
      <c r="B34" s="103" t="s">
        <v>107</v>
      </c>
      <c r="C34" s="103"/>
    </row>
    <row r="36" spans="2:3" x14ac:dyDescent="0.2">
      <c r="B36" t="s">
        <v>108</v>
      </c>
    </row>
    <row r="37" spans="2:3" x14ac:dyDescent="0.2">
      <c r="B37" s="119" t="s">
        <v>109</v>
      </c>
    </row>
  </sheetData>
  <mergeCells count="3">
    <mergeCell ref="B2:F2"/>
    <mergeCell ref="B1:F1"/>
    <mergeCell ref="B34:C34"/>
  </mergeCells>
  <phoneticPr fontId="11" type="noConversion"/>
  <hyperlinks>
    <hyperlink ref="B37" r:id="rId1" xr:uid="{81E1B484-6E80-BC47-8B85-54ECE1FE2621}"/>
  </hyperlinks>
  <pageMargins left="0.75" right="0.75" top="1" bottom="1" header="0.5" footer="0.5"/>
  <pageSetup scale="6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16" zoomScale="150" zoomScaleNormal="150" zoomScalePageLayoutView="150" workbookViewId="0">
      <selection activeCell="A29" sqref="A29"/>
    </sheetView>
  </sheetViews>
  <sheetFormatPr baseColWidth="10" defaultRowHeight="16" x14ac:dyDescent="0.2"/>
  <cols>
    <col min="2" max="2" width="30.5" customWidth="1"/>
    <col min="3" max="3" width="17.1640625" customWidth="1"/>
    <col min="4" max="4" width="5" customWidth="1"/>
    <col min="5" max="5" width="43.5" customWidth="1"/>
  </cols>
  <sheetData>
    <row r="1" spans="2:13" x14ac:dyDescent="0.2">
      <c r="C1" s="22"/>
      <c r="D1" s="23"/>
      <c r="E1" s="23"/>
      <c r="F1" s="23"/>
      <c r="G1" s="23"/>
      <c r="H1" s="23"/>
      <c r="I1" s="23"/>
      <c r="J1" s="24"/>
      <c r="K1" s="23"/>
      <c r="L1" s="23"/>
      <c r="M1" s="23"/>
    </row>
    <row r="2" spans="2:13" ht="21" x14ac:dyDescent="0.3">
      <c r="B2" s="82" t="s">
        <v>15</v>
      </c>
      <c r="C2" s="82"/>
      <c r="D2" s="82"/>
      <c r="E2" s="82"/>
      <c r="I2" s="23"/>
      <c r="J2" s="24"/>
    </row>
    <row r="3" spans="2:13" x14ac:dyDescent="0.2">
      <c r="I3" s="23"/>
      <c r="J3" s="24"/>
    </row>
    <row r="4" spans="2:13" ht="36" customHeight="1" x14ac:dyDescent="0.2">
      <c r="B4" s="83" t="s">
        <v>16</v>
      </c>
      <c r="C4" s="84"/>
      <c r="I4" s="23"/>
      <c r="J4" s="24"/>
    </row>
    <row r="5" spans="2:13" ht="22" customHeight="1" x14ac:dyDescent="0.3">
      <c r="B5" s="25" t="s">
        <v>17</v>
      </c>
      <c r="C5" s="26" t="s">
        <v>18</v>
      </c>
      <c r="E5" s="22" t="s">
        <v>19</v>
      </c>
      <c r="I5" s="23"/>
      <c r="J5" s="27"/>
      <c r="L5" s="28"/>
      <c r="M5" s="29"/>
    </row>
    <row r="6" spans="2:13" ht="19" x14ac:dyDescent="0.3">
      <c r="B6" s="25" t="s">
        <v>20</v>
      </c>
      <c r="C6" s="30">
        <v>125000</v>
      </c>
      <c r="E6" s="31" t="s">
        <v>21</v>
      </c>
      <c r="F6" s="32"/>
      <c r="G6" s="33"/>
      <c r="H6" s="32"/>
      <c r="I6" s="34"/>
      <c r="J6" s="35"/>
      <c r="L6" s="28"/>
      <c r="M6" s="35"/>
    </row>
    <row r="7" spans="2:13" ht="20" thickBot="1" x14ac:dyDescent="0.35">
      <c r="B7" s="36" t="s">
        <v>22</v>
      </c>
      <c r="C7" s="37">
        <v>75000</v>
      </c>
      <c r="D7" s="32"/>
      <c r="E7" s="31" t="s">
        <v>23</v>
      </c>
      <c r="F7" s="34"/>
      <c r="G7" s="35"/>
      <c r="I7" s="28"/>
      <c r="J7" s="35"/>
    </row>
    <row r="8" spans="2:13" ht="23" customHeight="1" x14ac:dyDescent="0.25">
      <c r="B8" s="38" t="s">
        <v>24</v>
      </c>
      <c r="C8" s="39">
        <f>+C7-C6</f>
        <v>-50000</v>
      </c>
      <c r="D8" s="32"/>
      <c r="E8" s="40" t="s">
        <v>25</v>
      </c>
    </row>
    <row r="9" spans="2:13" ht="21" customHeight="1" x14ac:dyDescent="0.3">
      <c r="B9" s="41" t="s">
        <v>26</v>
      </c>
      <c r="C9" s="42">
        <v>2</v>
      </c>
      <c r="E9" s="40" t="s">
        <v>27</v>
      </c>
    </row>
    <row r="10" spans="2:13" ht="25" customHeight="1" x14ac:dyDescent="0.2">
      <c r="B10" s="43" t="s">
        <v>28</v>
      </c>
      <c r="C10" s="44">
        <f>-C8*C9</f>
        <v>100000</v>
      </c>
      <c r="E10" s="45" t="s">
        <v>29</v>
      </c>
    </row>
    <row r="11" spans="2:13" ht="19" x14ac:dyDescent="0.3">
      <c r="B11" s="46"/>
      <c r="C11" s="47"/>
      <c r="D11" s="32"/>
      <c r="E11" s="48"/>
    </row>
    <row r="12" spans="2:13" ht="32" customHeight="1" x14ac:dyDescent="0.25">
      <c r="B12" s="83" t="s">
        <v>30</v>
      </c>
      <c r="C12" s="84"/>
      <c r="D12" s="32"/>
      <c r="E12" s="48"/>
    </row>
    <row r="13" spans="2:13" ht="26" customHeight="1" x14ac:dyDescent="0.2">
      <c r="B13" s="41" t="s">
        <v>28</v>
      </c>
      <c r="C13" s="49">
        <f>+C10</f>
        <v>100000</v>
      </c>
      <c r="D13" s="32"/>
      <c r="E13" s="45" t="s">
        <v>29</v>
      </c>
    </row>
    <row r="14" spans="2:13" ht="26" customHeight="1" x14ac:dyDescent="0.3">
      <c r="B14" s="50" t="s">
        <v>31</v>
      </c>
      <c r="C14" s="51">
        <v>10000000</v>
      </c>
      <c r="D14" s="32"/>
      <c r="E14" s="45" t="s">
        <v>32</v>
      </c>
    </row>
    <row r="15" spans="2:13" ht="10" customHeight="1" x14ac:dyDescent="0.3">
      <c r="B15" s="50"/>
      <c r="C15" s="30"/>
      <c r="D15" s="32"/>
      <c r="E15" s="40"/>
    </row>
    <row r="16" spans="2:13" ht="80" x14ac:dyDescent="0.2">
      <c r="B16" s="52" t="s">
        <v>33</v>
      </c>
      <c r="C16" s="53">
        <f>C13/C14</f>
        <v>0.01</v>
      </c>
      <c r="E16" s="54" t="s">
        <v>34</v>
      </c>
    </row>
    <row r="17" spans="1:5" ht="34" x14ac:dyDescent="0.2">
      <c r="B17" s="55"/>
      <c r="C17" s="56" t="s">
        <v>35</v>
      </c>
      <c r="E17" s="45"/>
    </row>
    <row r="18" spans="1:5" x14ac:dyDescent="0.2">
      <c r="C18" s="57"/>
      <c r="E18" s="45"/>
    </row>
    <row r="19" spans="1:5" ht="37" customHeight="1" x14ac:dyDescent="0.25">
      <c r="B19" s="83" t="s">
        <v>36</v>
      </c>
      <c r="C19" s="84"/>
      <c r="E19" s="40"/>
    </row>
    <row r="20" spans="1:5" ht="20" x14ac:dyDescent="0.3">
      <c r="B20" s="58" t="s">
        <v>37</v>
      </c>
      <c r="C20" s="59">
        <v>0.2</v>
      </c>
      <c r="E20" s="60" t="s">
        <v>38</v>
      </c>
    </row>
    <row r="21" spans="1:5" ht="19" x14ac:dyDescent="0.3">
      <c r="B21" s="50" t="s">
        <v>39</v>
      </c>
      <c r="C21" s="61">
        <f>+C20*C14</f>
        <v>2000000</v>
      </c>
      <c r="E21" s="62" t="s">
        <v>40</v>
      </c>
    </row>
    <row r="22" spans="1:5" ht="19" x14ac:dyDescent="0.3">
      <c r="B22" s="25" t="s">
        <v>41</v>
      </c>
      <c r="C22" s="63">
        <f>+C10/C21</f>
        <v>0.05</v>
      </c>
      <c r="E22" s="64" t="s">
        <v>42</v>
      </c>
    </row>
    <row r="23" spans="1:5" ht="40" x14ac:dyDescent="0.3">
      <c r="B23" s="65" t="s">
        <v>43</v>
      </c>
      <c r="C23" s="66">
        <f>1/C22</f>
        <v>20</v>
      </c>
      <c r="E23" s="45" t="s">
        <v>44</v>
      </c>
    </row>
    <row r="26" spans="1:5" ht="42" customHeight="1" x14ac:dyDescent="0.2">
      <c r="A26" s="103" t="s">
        <v>107</v>
      </c>
      <c r="B26" s="103"/>
      <c r="C26" s="103"/>
    </row>
    <row r="28" spans="1:5" x14ac:dyDescent="0.2">
      <c r="A28" t="s">
        <v>108</v>
      </c>
    </row>
    <row r="29" spans="1:5" x14ac:dyDescent="0.2">
      <c r="A29" s="119" t="s">
        <v>109</v>
      </c>
    </row>
  </sheetData>
  <mergeCells count="5">
    <mergeCell ref="B2:E2"/>
    <mergeCell ref="B4:C4"/>
    <mergeCell ref="B12:C12"/>
    <mergeCell ref="B19:C19"/>
    <mergeCell ref="A26:C26"/>
  </mergeCells>
  <hyperlinks>
    <hyperlink ref="A29" r:id="rId1" xr:uid="{8C777B6D-5AE4-A04D-9C9B-774C810AAB9A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027A-7E3C-D640-9408-41AD33F0E0FC}">
  <dimension ref="A1:D33"/>
  <sheetViews>
    <sheetView zoomScale="140" zoomScaleNormal="140" workbookViewId="0">
      <selection activeCell="A34" sqref="A34"/>
    </sheetView>
  </sheetViews>
  <sheetFormatPr baseColWidth="10" defaultRowHeight="16" x14ac:dyDescent="0.2"/>
  <cols>
    <col min="1" max="1" width="29.1640625" customWidth="1"/>
    <col min="2" max="2" width="26.6640625" customWidth="1"/>
    <col min="3" max="3" width="5.1640625" customWidth="1"/>
    <col min="4" max="4" width="78.33203125" bestFit="1" customWidth="1"/>
  </cols>
  <sheetData>
    <row r="1" spans="1:4" ht="21" x14ac:dyDescent="0.25">
      <c r="A1" s="85" t="s">
        <v>72</v>
      </c>
      <c r="B1" s="85"/>
    </row>
    <row r="2" spans="1:4" ht="21" x14ac:dyDescent="0.25">
      <c r="A2" s="86"/>
    </row>
    <row r="3" spans="1:4" ht="21" x14ac:dyDescent="0.25">
      <c r="A3" s="86"/>
      <c r="C3" s="87" t="s">
        <v>73</v>
      </c>
    </row>
    <row r="5" spans="1:4" x14ac:dyDescent="0.2">
      <c r="A5" s="88" t="s">
        <v>74</v>
      </c>
      <c r="B5" s="88" t="s">
        <v>75</v>
      </c>
      <c r="C5" s="89"/>
      <c r="D5" s="90" t="s">
        <v>19</v>
      </c>
    </row>
    <row r="6" spans="1:4" x14ac:dyDescent="0.2">
      <c r="A6" s="91" t="s">
        <v>76</v>
      </c>
      <c r="B6" s="92" t="s">
        <v>130</v>
      </c>
      <c r="C6" s="89"/>
      <c r="D6" s="93" t="s">
        <v>78</v>
      </c>
    </row>
    <row r="7" spans="1:4" x14ac:dyDescent="0.2">
      <c r="A7" s="91" t="s">
        <v>79</v>
      </c>
      <c r="B7" s="92" t="s">
        <v>138</v>
      </c>
      <c r="C7" s="89"/>
      <c r="D7" s="93" t="s">
        <v>81</v>
      </c>
    </row>
    <row r="8" spans="1:4" x14ac:dyDescent="0.2">
      <c r="A8" s="91" t="s">
        <v>82</v>
      </c>
      <c r="B8" s="92" t="s">
        <v>83</v>
      </c>
      <c r="C8" s="89"/>
      <c r="D8" s="93" t="s">
        <v>84</v>
      </c>
    </row>
    <row r="9" spans="1:4" x14ac:dyDescent="0.2">
      <c r="A9" s="91" t="s">
        <v>85</v>
      </c>
      <c r="B9" s="92" t="s">
        <v>86</v>
      </c>
      <c r="C9" s="89"/>
      <c r="D9" s="93" t="s">
        <v>87</v>
      </c>
    </row>
    <row r="10" spans="1:4" x14ac:dyDescent="0.2">
      <c r="A10" s="91" t="s">
        <v>88</v>
      </c>
      <c r="B10" s="92" t="s">
        <v>89</v>
      </c>
      <c r="C10" s="89"/>
      <c r="D10" s="93" t="s">
        <v>90</v>
      </c>
    </row>
    <row r="13" spans="1:4" x14ac:dyDescent="0.2">
      <c r="A13" s="94" t="s">
        <v>91</v>
      </c>
      <c r="B13" s="94" t="s">
        <v>92</v>
      </c>
      <c r="C13" s="89"/>
      <c r="D13" s="89"/>
    </row>
    <row r="14" spans="1:4" x14ac:dyDescent="0.2">
      <c r="A14" s="95" t="s">
        <v>93</v>
      </c>
      <c r="B14" s="96">
        <f>INDEX(Rules!$H$4:$J$6, MATCH($B$6, Rules!$G$4:$G$6, 0), MATCH($B$7, Rules!$H$3:$J$3, 0))</f>
        <v>20</v>
      </c>
      <c r="C14" s="89"/>
      <c r="D14" s="93" t="s">
        <v>94</v>
      </c>
    </row>
    <row r="15" spans="1:4" x14ac:dyDescent="0.2">
      <c r="A15" s="95" t="s">
        <v>95</v>
      </c>
      <c r="B15" s="97">
        <f>MAX(0, $B$14 - $B$17)</f>
        <v>15</v>
      </c>
      <c r="C15" s="89"/>
      <c r="D15" s="93" t="s">
        <v>96</v>
      </c>
    </row>
    <row r="16" spans="1:4" x14ac:dyDescent="0.2">
      <c r="A16" s="95" t="s">
        <v>97</v>
      </c>
      <c r="B16" s="97">
        <f>MAX(0, 100 - $B$15 - $B$17)</f>
        <v>80</v>
      </c>
      <c r="C16" s="89"/>
      <c r="D16" s="93" t="s">
        <v>98</v>
      </c>
    </row>
    <row r="17" spans="1:4" ht="17" x14ac:dyDescent="0.2">
      <c r="A17" s="95" t="s">
        <v>99</v>
      </c>
      <c r="B17" s="98">
        <f>MIN(20,IF($B$10="Time-based",0,10) + IF(OR($B$8="Scarce skillset",$B$8="Executive"),5,0))</f>
        <v>5</v>
      </c>
      <c r="C17" s="89"/>
      <c r="D17" s="93" t="s">
        <v>100</v>
      </c>
    </row>
    <row r="18" spans="1:4" ht="17" x14ac:dyDescent="0.2">
      <c r="A18" s="95" t="s">
        <v>101</v>
      </c>
      <c r="B18" s="99" t="str">
        <f>INDEX(Rules!$M$4:$O$6,MATCH($B$6, Rules!$L$4:$L$6, 0),MATCH($B$8, Rules!$M$3:$O$3, 0))</f>
        <v>RSUs + Options</v>
      </c>
      <c r="C18" s="89"/>
      <c r="D18" s="93" t="str">
        <f>+B6</f>
        <v>Series A–B</v>
      </c>
    </row>
    <row r="19" spans="1:4" ht="34" x14ac:dyDescent="0.2">
      <c r="A19" s="100" t="s">
        <v>102</v>
      </c>
      <c r="B19" s="101" t="str">
        <f>INDEX(Rules!$S$4:$S$6,MATCH($B$9, Rules!$R$4:$R$6, 0)) &amp; IF($B$10="Performance-based","; add milestone-based vesting on ~25%","") &amp; IF($B$10="Hybrid","; mix time + milestone (~25%)","")</f>
        <v>2-year vest; milestone-based</v>
      </c>
      <c r="C19" s="89"/>
      <c r="D19" s="93" t="str">
        <f>(B9)</f>
        <v>Short-term (1–2 yrs)</v>
      </c>
    </row>
    <row r="20" spans="1:4" ht="34" x14ac:dyDescent="0.2">
      <c r="A20" s="100" t="s">
        <v>103</v>
      </c>
      <c r="B20" s="101" t="str">
        <f>INDEX(Rules!$V$4:$V$6,MATCH($B$6, Rules!$U$4:$U$6, 0))</f>
        <v>Establish annual/biannual refresh rhythm.</v>
      </c>
      <c r="C20" s="89"/>
      <c r="D20" s="93" t="s">
        <v>104</v>
      </c>
    </row>
    <row r="21" spans="1:4" ht="34" x14ac:dyDescent="0.2">
      <c r="A21" s="100" t="s">
        <v>105</v>
      </c>
      <c r="B21" s="102" t="str">
        <f>IF($B$6="Growth / Pre-IPO","Consider a tender offer/secondary for retention.","")</f>
        <v/>
      </c>
      <c r="C21" s="89"/>
      <c r="D21" s="93" t="s">
        <v>106</v>
      </c>
    </row>
    <row r="26" spans="1:4" ht="68" customHeight="1" x14ac:dyDescent="0.2"/>
    <row r="30" spans="1:4" ht="45" customHeight="1" x14ac:dyDescent="0.2">
      <c r="A30" s="103" t="s">
        <v>107</v>
      </c>
      <c r="B30" s="103"/>
    </row>
    <row r="32" spans="1:4" x14ac:dyDescent="0.2">
      <c r="A32" t="s">
        <v>108</v>
      </c>
    </row>
    <row r="33" spans="1:1" x14ac:dyDescent="0.2">
      <c r="A33" s="119" t="s">
        <v>109</v>
      </c>
    </row>
  </sheetData>
  <mergeCells count="2">
    <mergeCell ref="A1:B1"/>
    <mergeCell ref="A30:B30"/>
  </mergeCells>
  <dataValidations count="5">
    <dataValidation type="list" allowBlank="1" showInputMessage="1" showErrorMessage="1" sqref="B10" xr:uid="{4C306530-CD64-B940-BD69-CAB81D90F3A6}">
      <formula1>AlignmentList</formula1>
    </dataValidation>
    <dataValidation type="list" allowBlank="1" showInputMessage="1" showErrorMessage="1" sqref="B9" xr:uid="{7FC4679C-D3EC-534B-8677-F7B899903C24}">
      <formula1>RetentionList</formula1>
    </dataValidation>
    <dataValidation type="list" allowBlank="1" showInputMessage="1" showErrorMessage="1" sqref="B8" xr:uid="{84237805-F609-6D4E-91BE-BC54F21AB982}">
      <formula1>TalentList</formula1>
    </dataValidation>
    <dataValidation type="list" allowBlank="1" showInputMessage="1" showErrorMessage="1" sqref="B6" xr:uid="{BBC3FB43-6A49-5B40-AF1F-2D7363F70AB1}">
      <formula1>StageList</formula1>
    </dataValidation>
    <dataValidation type="list" allowBlank="1" showInputMessage="1" showErrorMessage="1" sqref="B7" xr:uid="{44631F4F-61DF-1543-B197-5C6DC1BB515F}">
      <formula1>CashList</formula1>
    </dataValidation>
  </dataValidations>
  <hyperlinks>
    <hyperlink ref="A33" r:id="rId1" xr:uid="{01F96230-FDEA-704E-BFF4-DF8E004D85F8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B96D8-D203-AB4E-A948-15809B5A420F}">
  <dimension ref="A1:V57"/>
  <sheetViews>
    <sheetView zoomScale="140" zoomScaleNormal="140" workbookViewId="0">
      <selection activeCell="E16" sqref="E16"/>
    </sheetView>
  </sheetViews>
  <sheetFormatPr baseColWidth="10" defaultRowHeight="16" x14ac:dyDescent="0.2"/>
  <cols>
    <col min="1" max="1" width="20.1640625" bestFit="1" customWidth="1"/>
    <col min="2" max="2" width="15.33203125" bestFit="1" customWidth="1"/>
    <col min="3" max="3" width="16.33203125" bestFit="1" customWidth="1"/>
    <col min="4" max="4" width="20.1640625" bestFit="1" customWidth="1"/>
    <col min="5" max="5" width="19.6640625" bestFit="1" customWidth="1"/>
    <col min="7" max="7" width="15.33203125" bestFit="1" customWidth="1"/>
    <col min="10" max="10" width="14" customWidth="1"/>
    <col min="12" max="12" width="15.33203125" bestFit="1" customWidth="1"/>
    <col min="13" max="13" width="18.5" bestFit="1" customWidth="1"/>
    <col min="14" max="14" width="28.6640625" bestFit="1" customWidth="1"/>
    <col min="15" max="15" width="23.83203125" bestFit="1" customWidth="1"/>
    <col min="18" max="18" width="17.83203125" bestFit="1" customWidth="1"/>
    <col min="19" max="19" width="32.83203125" bestFit="1" customWidth="1"/>
    <col min="21" max="21" width="19" customWidth="1"/>
    <col min="22" max="22" width="36.5" bestFit="1" customWidth="1"/>
  </cols>
  <sheetData>
    <row r="1" spans="1:22" ht="19" x14ac:dyDescent="0.25">
      <c r="A1" s="117" t="s">
        <v>159</v>
      </c>
      <c r="B1" s="117"/>
      <c r="C1" s="117"/>
      <c r="D1" s="117"/>
      <c r="E1" s="117"/>
      <c r="G1" s="116" t="s">
        <v>158</v>
      </c>
      <c r="H1" s="116"/>
      <c r="I1" s="116"/>
      <c r="J1" s="116"/>
    </row>
    <row r="2" spans="1:22" x14ac:dyDescent="0.2">
      <c r="A2" s="115" t="s">
        <v>157</v>
      </c>
      <c r="B2" s="114" t="s">
        <v>156</v>
      </c>
      <c r="C2" s="114" t="s">
        <v>155</v>
      </c>
      <c r="D2" s="114" t="s">
        <v>154</v>
      </c>
      <c r="E2" s="114" t="s">
        <v>153</v>
      </c>
      <c r="G2" s="89"/>
      <c r="H2" s="113" t="s">
        <v>79</v>
      </c>
      <c r="I2" s="113"/>
      <c r="J2" s="113"/>
      <c r="L2" s="113" t="s">
        <v>152</v>
      </c>
      <c r="M2" s="113"/>
      <c r="N2" s="113"/>
      <c r="O2" s="113"/>
      <c r="R2" s="113" t="s">
        <v>151</v>
      </c>
      <c r="S2" s="113"/>
      <c r="U2" s="113" t="s">
        <v>150</v>
      </c>
      <c r="V2" s="113"/>
    </row>
    <row r="3" spans="1:22" ht="17" x14ac:dyDescent="0.25">
      <c r="A3" s="109" t="s">
        <v>140</v>
      </c>
      <c r="B3" s="109" t="s">
        <v>80</v>
      </c>
      <c r="C3" s="109" t="s">
        <v>149</v>
      </c>
      <c r="D3" s="109" t="s">
        <v>86</v>
      </c>
      <c r="E3" s="109" t="s">
        <v>89</v>
      </c>
      <c r="G3" s="111" t="s">
        <v>147</v>
      </c>
      <c r="H3" s="112" t="s">
        <v>80</v>
      </c>
      <c r="I3" s="118" t="s">
        <v>146</v>
      </c>
      <c r="J3" s="112" t="s">
        <v>138</v>
      </c>
      <c r="L3" s="89"/>
      <c r="M3" s="111" t="s">
        <v>149</v>
      </c>
      <c r="N3" s="111" t="s">
        <v>83</v>
      </c>
      <c r="O3" s="111" t="s">
        <v>137</v>
      </c>
      <c r="R3" s="110" t="s">
        <v>85</v>
      </c>
      <c r="S3" s="110" t="s">
        <v>148</v>
      </c>
      <c r="U3" s="110" t="s">
        <v>147</v>
      </c>
      <c r="V3" s="110" t="s">
        <v>103</v>
      </c>
    </row>
    <row r="4" spans="1:22" ht="17" x14ac:dyDescent="0.25">
      <c r="A4" s="109" t="s">
        <v>130</v>
      </c>
      <c r="B4" s="109" t="s">
        <v>146</v>
      </c>
      <c r="C4" s="109" t="s">
        <v>83</v>
      </c>
      <c r="D4" s="109" t="s">
        <v>132</v>
      </c>
      <c r="E4" s="109" t="s">
        <v>145</v>
      </c>
      <c r="G4" s="109" t="s">
        <v>140</v>
      </c>
      <c r="H4" s="89">
        <v>70</v>
      </c>
      <c r="I4" s="89">
        <v>50</v>
      </c>
      <c r="J4" s="89">
        <v>30</v>
      </c>
      <c r="L4" s="109" t="s">
        <v>140</v>
      </c>
      <c r="M4" s="89" t="s">
        <v>144</v>
      </c>
      <c r="N4" s="89" t="s">
        <v>143</v>
      </c>
      <c r="O4" s="89" t="s">
        <v>142</v>
      </c>
      <c r="R4" s="89" t="s">
        <v>86</v>
      </c>
      <c r="S4" s="89" t="s">
        <v>141</v>
      </c>
      <c r="U4" s="109" t="s">
        <v>140</v>
      </c>
      <c r="V4" s="89" t="s">
        <v>139</v>
      </c>
    </row>
    <row r="5" spans="1:22" ht="17" x14ac:dyDescent="0.25">
      <c r="A5" s="109" t="s">
        <v>77</v>
      </c>
      <c r="B5" s="109" t="s">
        <v>138</v>
      </c>
      <c r="C5" s="109" t="s">
        <v>137</v>
      </c>
      <c r="D5" s="109" t="s">
        <v>125</v>
      </c>
      <c r="E5" s="109" t="s">
        <v>136</v>
      </c>
      <c r="G5" s="109" t="s">
        <v>130</v>
      </c>
      <c r="H5" s="89">
        <v>60</v>
      </c>
      <c r="I5" s="89">
        <v>40</v>
      </c>
      <c r="J5" s="89">
        <v>20</v>
      </c>
      <c r="L5" s="109" t="s">
        <v>130</v>
      </c>
      <c r="M5" s="89" t="s">
        <v>135</v>
      </c>
      <c r="N5" s="89" t="s">
        <v>134</v>
      </c>
      <c r="O5" s="89" t="s">
        <v>133</v>
      </c>
      <c r="R5" s="89" t="s">
        <v>132</v>
      </c>
      <c r="S5" s="89" t="s">
        <v>131</v>
      </c>
      <c r="U5" s="109" t="s">
        <v>130</v>
      </c>
      <c r="V5" s="89" t="s">
        <v>129</v>
      </c>
    </row>
    <row r="6" spans="1:22" ht="17" x14ac:dyDescent="0.25">
      <c r="G6" s="109" t="s">
        <v>77</v>
      </c>
      <c r="H6" s="89">
        <v>40</v>
      </c>
      <c r="I6" s="89">
        <v>30</v>
      </c>
      <c r="J6" s="89">
        <v>10</v>
      </c>
      <c r="L6" s="109" t="s">
        <v>77</v>
      </c>
      <c r="M6" s="89" t="s">
        <v>128</v>
      </c>
      <c r="N6" s="89" t="s">
        <v>127</v>
      </c>
      <c r="O6" s="89" t="s">
        <v>126</v>
      </c>
      <c r="R6" s="89" t="s">
        <v>125</v>
      </c>
      <c r="S6" s="89" t="s">
        <v>124</v>
      </c>
      <c r="U6" s="109" t="s">
        <v>77</v>
      </c>
      <c r="V6" s="89" t="s">
        <v>123</v>
      </c>
    </row>
    <row r="8" spans="1:22" ht="17" x14ac:dyDescent="0.25">
      <c r="G8" s="108" t="s">
        <v>122</v>
      </c>
    </row>
    <row r="9" spans="1:22" x14ac:dyDescent="0.2">
      <c r="G9" s="104" t="s">
        <v>121</v>
      </c>
    </row>
    <row r="10" spans="1:22" x14ac:dyDescent="0.2">
      <c r="H10" s="105" t="s">
        <v>120</v>
      </c>
    </row>
    <row r="11" spans="1:22" x14ac:dyDescent="0.2">
      <c r="H11" s="105" t="s">
        <v>119</v>
      </c>
    </row>
    <row r="12" spans="1:22" x14ac:dyDescent="0.2">
      <c r="G12" s="104" t="s">
        <v>118</v>
      </c>
    </row>
    <row r="14" spans="1:22" x14ac:dyDescent="0.2">
      <c r="G14" s="104" t="s">
        <v>117</v>
      </c>
    </row>
    <row r="15" spans="1:22" x14ac:dyDescent="0.2">
      <c r="G15" s="104" t="s">
        <v>116</v>
      </c>
    </row>
    <row r="16" spans="1:22" x14ac:dyDescent="0.2">
      <c r="G16" s="104" t="s">
        <v>115</v>
      </c>
    </row>
    <row r="17" spans="7:10" x14ac:dyDescent="0.2">
      <c r="G17" s="104" t="s">
        <v>114</v>
      </c>
    </row>
    <row r="18" spans="7:10" x14ac:dyDescent="0.2">
      <c r="G18" s="104" t="s">
        <v>113</v>
      </c>
    </row>
    <row r="19" spans="7:10" x14ac:dyDescent="0.2">
      <c r="G19" s="104" t="s">
        <v>112</v>
      </c>
    </row>
    <row r="20" spans="7:10" x14ac:dyDescent="0.2">
      <c r="G20" s="104" t="s">
        <v>111</v>
      </c>
    </row>
    <row r="21" spans="7:10" x14ac:dyDescent="0.2">
      <c r="G21" s="104" t="s">
        <v>110</v>
      </c>
    </row>
    <row r="24" spans="7:10" x14ac:dyDescent="0.2">
      <c r="G24" s="105"/>
    </row>
    <row r="25" spans="7:10" x14ac:dyDescent="0.2">
      <c r="G25" s="104"/>
    </row>
    <row r="26" spans="7:10" x14ac:dyDescent="0.2">
      <c r="G26" s="107"/>
      <c r="H26" s="107"/>
      <c r="I26" s="107"/>
      <c r="J26" s="107"/>
    </row>
    <row r="27" spans="7:10" x14ac:dyDescent="0.2">
      <c r="H27" s="106"/>
      <c r="I27" s="106"/>
      <c r="J27" s="106"/>
    </row>
    <row r="28" spans="7:10" x14ac:dyDescent="0.2">
      <c r="H28" s="106"/>
      <c r="I28" s="106"/>
      <c r="J28" s="106"/>
    </row>
    <row r="29" spans="7:10" x14ac:dyDescent="0.2">
      <c r="H29" s="106"/>
      <c r="I29" s="106"/>
      <c r="J29" s="106"/>
    </row>
    <row r="32" spans="7:10" x14ac:dyDescent="0.2">
      <c r="G32" s="105"/>
    </row>
    <row r="48" spans="7:7" x14ac:dyDescent="0.2">
      <c r="G48" s="105"/>
    </row>
    <row r="54" spans="7:7" x14ac:dyDescent="0.2">
      <c r="G54" s="104"/>
    </row>
    <row r="55" spans="7:7" x14ac:dyDescent="0.2">
      <c r="G55" s="105"/>
    </row>
    <row r="57" spans="7:7" x14ac:dyDescent="0.2">
      <c r="G57" s="104"/>
    </row>
  </sheetData>
  <mergeCells count="6">
    <mergeCell ref="A1:E1"/>
    <mergeCell ref="R2:S2"/>
    <mergeCell ref="U2:V2"/>
    <mergeCell ref="L2:O2"/>
    <mergeCell ref="H2:J2"/>
    <mergeCell ref="G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Exit Value Explorer</vt:lpstr>
      <vt:lpstr>Market Value Method</vt:lpstr>
      <vt:lpstr>Equity Cash Mix Tool</vt:lpstr>
      <vt:lpstr>Rules</vt:lpstr>
      <vt:lpstr>AlignmentList</vt:lpstr>
      <vt:lpstr>CashList</vt:lpstr>
      <vt:lpstr>RetentionList</vt:lpstr>
      <vt:lpstr>StageList</vt:lpstr>
      <vt:lpstr>TalentList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Poland</dc:creator>
  <cp:lastModifiedBy>Stephen Poland</cp:lastModifiedBy>
  <cp:lastPrinted>2018-09-16T19:56:09Z</cp:lastPrinted>
  <dcterms:created xsi:type="dcterms:W3CDTF">2017-07-28T22:23:29Z</dcterms:created>
  <dcterms:modified xsi:type="dcterms:W3CDTF">2025-09-03T17:11:35Z</dcterms:modified>
</cp:coreProperties>
</file>